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570" windowHeight="7890" tabRatio="446" activeTab="1"/>
  </bookViews>
  <sheets>
    <sheet name="прил. 1" sheetId="1" r:id="rId1"/>
    <sheet name="проект прил. 1" sheetId="2" r:id="rId2"/>
  </sheets>
  <definedNames>
    <definedName name="Excel_BuiltIn_Print_Titles_11" localSheetId="0">#REF!</definedName>
    <definedName name="Excel_BuiltIn_Print_Titles_11">#REF!</definedName>
    <definedName name="Excel_BuiltIn_Print_Titles_1_1" localSheetId="0">#REF!</definedName>
    <definedName name="Excel_BuiltIn_Print_Titles_1_1">#REF!</definedName>
    <definedName name="_xlnm.Print_Titles" localSheetId="0">'прил. 1'!$9:$9</definedName>
    <definedName name="_xlnm.Print_Titles" localSheetId="1">'проект прил. 1'!$10:$10</definedName>
  </definedNames>
  <calcPr fullCalcOnLoad="1"/>
</workbook>
</file>

<file path=xl/sharedStrings.xml><?xml version="1.0" encoding="utf-8"?>
<sst xmlns="http://schemas.openxmlformats.org/spreadsheetml/2006/main" count="273" uniqueCount="133">
  <si>
    <t>КОД</t>
  </si>
  <si>
    <t>Источники доходов</t>
  </si>
  <si>
    <t>000 1 00 00000 00 0000 000</t>
  </si>
  <si>
    <t>НАЛОГОВЫЕ  И НЕНАЛОГОВЫЕ ДОХОДЫ</t>
  </si>
  <si>
    <t>000 1 05 00000 00 0000 000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</si>
  <si>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</si>
  <si>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</si>
  <si>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 с налогоплательщиков, выбравших в качестве объекта налогообложения доходы</t>
  </si>
  <si>
    <t>Единый налог на вмененный доход для отдельных видов деятельности</t>
  </si>
  <si>
    <t>000 1 09 00000 00 0000 000</t>
  </si>
  <si>
    <t>ЗАДОЛЖЕННОСТЬ И ПЕРЕРАСЧЕТЫ ПО  ОТМЕНЕННЫМ НАЛОГАМ, СБОРАМ И ИНЫМ ОБЯЗАТЕЛЬНЫМ ПЛАТЕЖАМ</t>
  </si>
  <si>
    <t>000  113 00000 00 0000 000</t>
  </si>
  <si>
    <t>000 1 16 00000 00 0000 000</t>
  </si>
  <si>
    <t>ШТРАФЫ, САНКЦИИ, ВОЗМЕЩЕНИЕ УЩЕРБА</t>
  </si>
  <si>
    <t>182 1 16 06000 01 0000 140</t>
  </si>
  <si>
    <t>Денежные взыскания (штрафы) на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</si>
  <si>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000 1 16 90000 00 0000 140</t>
  </si>
  <si>
    <t>Прочие поступления от денежных взысканий (штрафов) и иных сумм в возмещение ущерба</t>
  </si>
  <si>
    <t>000  117 00000 00 0000 000</t>
  </si>
  <si>
    <t>ПРОЧИЕ НЕНАЛОГОВЫЕ ДОХОДЫ</t>
  </si>
  <si>
    <t>000 1 17 01000 00 0000 180</t>
  </si>
  <si>
    <t>Невыясненные поступления</t>
  </si>
  <si>
    <t>000  2 00 00000 00 0000 000</t>
  </si>
  <si>
    <t>000  2 02 00000 00 0000 000</t>
  </si>
  <si>
    <t>Безвозмездные поступления от других бюджетов бюджетной системы Российской Федерации</t>
  </si>
  <si>
    <t>000  2 02 02999 00 0000 151</t>
  </si>
  <si>
    <t>Прочие субсидии</t>
  </si>
  <si>
    <t>000  2 02 03000 00 0000 151</t>
  </si>
  <si>
    <t>Субвенции бюджетам субъектов Российской Федерации и муниципальных образований</t>
  </si>
  <si>
    <t>ИТОГО ДОХОДОВ</t>
  </si>
  <si>
    <t>% исполнения</t>
  </si>
  <si>
    <t>ОТЧЕТ</t>
  </si>
  <si>
    <t>Налог, взимаемый  с налогоплательщиков, выбравших в качестве объекта налогообложения доходы, уменьшенные на величину расходов</t>
  </si>
  <si>
    <t>БЕЗВОЗМЕЗДНЫЕ ПОСТУПЛЕНИЯ</t>
  </si>
  <si>
    <t>182 1 05 01050 01 0000 110</t>
  </si>
  <si>
    <t>Приложение №1</t>
  </si>
  <si>
    <t>000 1 05 01000 00 0000 110</t>
  </si>
  <si>
    <t>000 1 05 01010 01 0000 110</t>
  </si>
  <si>
    <t>182 1 05 01011 01 0000 110</t>
  </si>
  <si>
    <t>182 1 05 01012 01 0000 110</t>
  </si>
  <si>
    <t>Налог, взимаемый  с налогоплательщиков, выбравших в качестве объекта налогообложения доходы(за налоговые периоды,истекшие до 1 января 2011 года)</t>
  </si>
  <si>
    <t>000 1 05 01020 01 0000 110</t>
  </si>
  <si>
    <t>182 1 05 01021 01 0000 110</t>
  </si>
  <si>
    <t>182 1 05 01022 01 0000 110</t>
  </si>
  <si>
    <t>Налог, взимаемый  с налогоплательщиков, выбравших в качестве объекта налогообложения доходы, уменьшенные на величину расходов(за налоговые периоды,истекшие до 1 января 2011 года)</t>
  </si>
  <si>
    <t>Минимальный налог, зачисляемый в бюджеты субъектов Российской Федерации.</t>
  </si>
  <si>
    <t>000 1 05 02000 02 0000 110</t>
  </si>
  <si>
    <t>182 1 05 02010 02 0000 110</t>
  </si>
  <si>
    <t>182 1 05 02020 02 0000 110</t>
  </si>
  <si>
    <t>Единый налог на вмененный доход для отдельных видов деятельности(за налоговые периоды,истекшие до 1 января 2011 года)</t>
  </si>
  <si>
    <t>Налог, взимаемый в связи с применением патентной системы налогообложения</t>
  </si>
  <si>
    <t>000 1 09 04000 00 0000 110</t>
  </si>
  <si>
    <t>Налоги на имущество</t>
  </si>
  <si>
    <t>182 1 09 04040 01 0000 110</t>
  </si>
  <si>
    <t>Налог с имущества, переходящего в порядке наследования или дарения</t>
  </si>
  <si>
    <t>ДОХОДЫ ОТ ОКАЗАНИЯ ПЛАТНЫХ УСЛУГ (РАБОТ) И КОМПЕНСАЦИИ ЗАТРАТ ГОСУДАРСТВА</t>
  </si>
  <si>
    <t>000  113 02993 03 0000 130</t>
  </si>
  <si>
    <t>000 1 16 90030 03 0000 140</t>
  </si>
  <si>
    <t>806 1 16 90030 03 0100 140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</si>
  <si>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 в Санкт-Петербурге"</t>
  </si>
  <si>
    <t>850 1 16 90030 03 0100 140</t>
  </si>
  <si>
    <t>850 1 16 90030 03 0200 140</t>
  </si>
  <si>
    <t xml:space="preserve"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 </t>
  </si>
  <si>
    <t>930 1 17 01030 03 0000 180</t>
  </si>
  <si>
    <t>000 2 02 01000 00 0000 151</t>
  </si>
  <si>
    <t>Дотации бюджетам субъектов Российской Федерации и муниципальных образований</t>
  </si>
  <si>
    <t>000 2 02 01003 00 0000 151</t>
  </si>
  <si>
    <t>Дотации бюджетам на поддержку  мер по обеспечению сбалансированности бюджетов</t>
  </si>
  <si>
    <t>930 2 02 01003 03 0000 151</t>
  </si>
  <si>
    <t>930 2 02 02999 03 0000 151</t>
  </si>
  <si>
    <t>000 2 02 03024 00 0000 151</t>
  </si>
  <si>
    <t>Субвенции местным бюджетам на выполнение передаваемых полномочий субъектов Российской Федерации</t>
  </si>
  <si>
    <t>930 2 02 03024 03 0100 151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</si>
  <si>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</si>
  <si>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930 2 02 03024 03 0200 151</t>
  </si>
  <si>
    <t>Субвенции бюджетам внутригородских муниципальных образований Санкт-Петербурга на выполнение отдельного государственного полномочия Санкт-Петербурга по определению должностных лиц 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</si>
  <si>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000  2 02 03027 00 0000 151</t>
  </si>
  <si>
    <t>Субвенции бюджетам  муниципальных образований на содержание ребенка в семье опекуна и приемной семье, а также  вознаграждение,причитающееся приемному родителю</t>
  </si>
  <si>
    <t>930  2 02 03027 03 0000 151</t>
  </si>
  <si>
    <t>930 2 02 03027 03 0100 151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</si>
  <si>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</si>
  <si>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930 2 02 03027 03 0200 151</t>
  </si>
  <si>
    <t xml:space="preserve">Субвенции бюджетам внутригородских муниципальных образований Санкт-Петербурга на  вознаграждение, причитающееся приемному родителю </t>
  </si>
  <si>
    <t>000 2 07 00000 00 0000 180</t>
  </si>
  <si>
    <t>ПРОЧИЕ БЕЗВОЗМЕЗДНЫЕ ПОСТУПЛЕНИЯ</t>
  </si>
  <si>
    <t>930 2 07 03000 03 0000 180</t>
  </si>
  <si>
    <t>000 2 08 00000 00 0000 180</t>
  </si>
  <si>
    <t>Перечисления     для  осуществления  возврата   (зачета)   излишне уплаченных или излишне взысканных  сумм  налогов, сборов и иных платежей, а также сумм процентов за несвоевременное осуществление такого  возврата  и  процентов,  начисленных  на  излишне взысканные суммы</t>
  </si>
  <si>
    <t>930 2 08 03000 03 0000 180</t>
  </si>
  <si>
    <t>000 1 05 04000 02 0000 110</t>
  </si>
  <si>
    <t>182 1 05 04030 02 0000 110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</si>
  <si>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</si>
  <si>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>000  113 02990 00 0000 130</t>
  </si>
  <si>
    <t>Прочие доходы от компенсации затрат государства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</si>
  <si>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</si>
  <si>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>867  113 02993 03 0100 130</t>
  </si>
  <si>
    <t xml:space="preserve">Средства, составляющие восстановительную стоимость зеленых насаждений внутриквартального озеленения </t>
  </si>
  <si>
    <t>930  113 02993 03 0200 130</t>
  </si>
  <si>
    <t xml:space="preserve">Другие виды прочих доходов от компенсации затрат бюджетов внутригородских муниицпальных образований Санкт-Петербурга 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</si>
  <si>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</si>
  <si>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</si>
  <si>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</si>
  <si>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</si>
  <si>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930 1 14 02032 03 0000 410</t>
  </si>
  <si>
    <t>Доходы от реализации имущества, находящегося в оперативном управлении учреждений, находящихся в ведении органов местного самоуправления внутригородских муниципальных образований городов федерального значения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</si>
  <si>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000 1 16 18000 00 0000 140</t>
  </si>
  <si>
    <t>Денежные взыскания (штрафы) за нарушение бюджетного законодательства Российской Федерации</t>
  </si>
  <si>
    <t>000 1 16 18030 03 0000 140</t>
  </si>
  <si>
    <t>Денежные взыскания (штрафы) за нарушение  бюджетного законодательства ( в части бюджетов внутригородских муниципальных образований городов федерального значения)</t>
  </si>
  <si>
    <t>Прочие поступления от денежных взысканий (штрафов) и иных сумм в возмещение ущерба, зачисляемые в  бюджеты внутригородских муниципальных образований городов федерального значения</t>
  </si>
  <si>
    <t>807 1 16 90030 03 0100 140</t>
  </si>
  <si>
    <t>Невыясненные поступления, зачисляемые в  бюджеты внутригородских муниципальных образований городов федерального значения</t>
  </si>
  <si>
    <t>000 1 17 05000 00 0000 180</t>
  </si>
  <si>
    <t>Прочие неналоговые доходы</t>
  </si>
  <si>
    <t>930 1 17 05030 03 0000 180</t>
  </si>
  <si>
    <t>Прочие неналоговые доходы бюджетов внутригородских муниципальных образований городов федерального значения</t>
  </si>
  <si>
    <t>Дотации бюджетам внутригородских муниципальных образований городов федерального значения на поддержку мер по обеспечению сбалансированности бюджетов</t>
  </si>
  <si>
    <t xml:space="preserve">Прочие субсидии бюджетам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</si>
  <si>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вознаграждение,причитающееся приемному родителю</t>
  </si>
  <si>
    <t>Прочие безвозмездные поступления в  бюджеты  внутригородских муниципальных образований городов федерального значения</t>
  </si>
  <si>
    <t>Перечисления    из    бюджетов    внутригородских муниципальных  образований  городов  федерального  значения  (в  бюджеты внутригородских муниципальных образований городов федерального значения) для  осуществления  возврата   (зачета)   излишне уплаченных или излишне взысканных  сумм  налогов, сборов и иных платежей, а также сумм процентов за несвоевременное осуществление такого  возврата  и  процентов,  начисленных  на  излишне   взысканные суммы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</si>
  <si>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</si>
  <si>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</si>
  <si>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930 2 19 03000 03 0000 151</t>
  </si>
  <si>
    <t xml:space="preserve">Возврат остатков субсидий, субвенций и иных межбюджетных трансфертов, имеющих целевое назначение, прошлых лет из бюджетов внутригородских муниципальных образований городов федерального значения </t>
  </si>
  <si>
    <t>классификации операций сектора государственного управления доходов бюджета</t>
  </si>
  <si>
    <t xml:space="preserve">Муниципального образования Красненькая речка </t>
  </si>
  <si>
    <t>к распоряжению от 19.03.2018 № 20 МА ВМО Красненькая речка</t>
  </si>
  <si>
    <t>об исполнении доходов бюджета за 2017 год по кодам видов доходов, подвидов доходов,</t>
  </si>
  <si>
    <t>План 2017 (тыс. руб.)</t>
  </si>
  <si>
    <t>Исполнение 2017 (тыс. руб.)</t>
  </si>
  <si>
    <t>к решению Муниципального Совета муниципального образования Красненькая речка</t>
  </si>
  <si>
    <t>от 23.05.2018 № 13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</si>
</sst>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%"/>
    <numFmt numFmtId="175" formatCode="#,##0;\-#,##0"/>
    <numFmt numFmtId="176" formatCode="#,##0.0_ ;\-#,##0.0\ "/>
  </numFmts>
  <fonts count="44">
    <font>
      <sz val="10"/>
      <name val="Arial Cyr"/>
      <family val="2"/>
    </font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u val="single"/>
      <sz val="7.5"/>
      <color indexed="12"/>
      <name val="Arial Cyr"/>
      <family val="2"/>
    </font>
    <font>
      <u val="single"/>
      <sz val="7.5"/>
      <color indexed="36"/>
      <name val="Arial Cyr"/>
      <family val="2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1" fontId="3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8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172" fontId="9" fillId="33" borderId="10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wrapText="1"/>
    </xf>
    <xf numFmtId="172" fontId="9" fillId="34" borderId="10" xfId="0" applyNumberFormat="1" applyFont="1" applyFill="1" applyBorder="1" applyAlignment="1">
      <alignment horizontal="center"/>
    </xf>
    <xf numFmtId="9" fontId="9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wrapText="1"/>
    </xf>
    <xf numFmtId="1" fontId="4" fillId="34" borderId="10" xfId="0" applyNumberFormat="1" applyFont="1" applyFill="1" applyBorder="1" applyAlignment="1">
      <alignment horizontal="center"/>
    </xf>
    <xf numFmtId="172" fontId="4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1" fontId="9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justify" vertical="top" wrapText="1"/>
    </xf>
    <xf numFmtId="2" fontId="4" fillId="34" borderId="10" xfId="0" applyNumberFormat="1" applyFont="1" applyFill="1" applyBorder="1" applyAlignment="1">
      <alignment horizontal="center"/>
    </xf>
    <xf numFmtId="173" fontId="9" fillId="34" borderId="10" xfId="0" applyNumberFormat="1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wrapText="1"/>
    </xf>
    <xf numFmtId="174" fontId="9" fillId="0" borderId="10" xfId="0" applyNumberFormat="1" applyFont="1" applyBorder="1" applyAlignment="1">
      <alignment horizontal="center"/>
    </xf>
    <xf numFmtId="174" fontId="4" fillId="0" borderId="10" xfId="0" applyNumberFormat="1" applyFont="1" applyBorder="1" applyAlignment="1">
      <alignment horizontal="center"/>
    </xf>
    <xf numFmtId="172" fontId="4" fillId="0" borderId="0" xfId="0" applyNumberFormat="1" applyFont="1" applyAlignment="1">
      <alignment horizontal="center"/>
    </xf>
    <xf numFmtId="0" fontId="3" fillId="34" borderId="0" xfId="0" applyFont="1" applyFill="1" applyAlignment="1">
      <alignment/>
    </xf>
    <xf numFmtId="0" fontId="4" fillId="34" borderId="10" xfId="0" applyFont="1" applyFill="1" applyBorder="1" applyAlignment="1">
      <alignment vertical="center" wrapText="1"/>
    </xf>
    <xf numFmtId="0" fontId="9" fillId="34" borderId="10" xfId="0" applyFont="1" applyFill="1" applyBorder="1" applyAlignment="1">
      <alignment vertical="center" wrapText="1"/>
    </xf>
    <xf numFmtId="0" fontId="9" fillId="34" borderId="10" xfId="0" applyFont="1" applyFill="1" applyBorder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zoomScale="75" zoomScaleNormal="75" zoomScalePageLayoutView="0" workbookViewId="0" topLeftCell="A70">
      <selection activeCell="A9" sqref="A9:L72"/>
    </sheetView>
  </sheetViews>
  <sheetFormatPr defaultColWidth="8.875" defaultRowHeight="12.75"/>
  <cols>
    <col min="1" max="1" width="33.25390625" style="1" customWidth="1"/>
    <col min="2" max="2" width="76.00390625" style="1" customWidth="1"/>
    <col min="3" max="7" width="0" style="1" hidden="1" customWidth="1"/>
    <col min="8" max="8" width="14.25390625" style="1" customWidth="1"/>
    <col min="9" max="10" width="0" style="1" hidden="1" customWidth="1"/>
    <col min="11" max="11" width="15.625" style="34" customWidth="1"/>
    <col min="12" max="12" width="16.25390625" style="4" customWidth="1"/>
    <col min="13" max="16384" width="8.875" style="1" customWidth="1"/>
  </cols>
  <sheetData>
    <row r="1" spans="1:8" ht="21.75" customHeight="1">
      <c r="A1" s="5"/>
      <c r="B1" s="6"/>
      <c r="C1" s="6"/>
      <c r="D1" s="7"/>
      <c r="H1" s="8"/>
    </row>
    <row r="2" spans="1:12" ht="22.5" customHeight="1">
      <c r="A2" s="5"/>
      <c r="B2" s="41" t="s">
        <v>35</v>
      </c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24.75" customHeight="1">
      <c r="A3" s="5"/>
      <c r="B3" s="41" t="s">
        <v>127</v>
      </c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24.75" customHeight="1">
      <c r="A4" s="39" t="s">
        <v>31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12" ht="18.75">
      <c r="A5" s="39" t="s">
        <v>128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1:12" ht="18.75">
      <c r="A6" s="39" t="s">
        <v>125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</row>
    <row r="7" spans="1:12" ht="18.75">
      <c r="A7" s="39" t="s">
        <v>126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</row>
    <row r="8" spans="1:12" ht="18" customHeight="1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</row>
    <row r="9" spans="1:12" s="4" customFormat="1" ht="47.25">
      <c r="A9" s="12" t="s">
        <v>0</v>
      </c>
      <c r="B9" s="12" t="s">
        <v>1</v>
      </c>
      <c r="C9" s="13"/>
      <c r="D9" s="13"/>
      <c r="E9" s="13"/>
      <c r="F9" s="13"/>
      <c r="G9" s="13"/>
      <c r="H9" s="14" t="s">
        <v>129</v>
      </c>
      <c r="I9" s="10"/>
      <c r="J9" s="10"/>
      <c r="K9" s="14" t="s">
        <v>130</v>
      </c>
      <c r="L9" s="14" t="s">
        <v>30</v>
      </c>
    </row>
    <row r="10" spans="1:12" ht="18.75">
      <c r="A10" s="13" t="s">
        <v>2</v>
      </c>
      <c r="B10" s="15" t="s">
        <v>3</v>
      </c>
      <c r="C10" s="16" t="e">
        <f>C11+#REF!+C25</f>
        <v>#REF!</v>
      </c>
      <c r="D10" s="16" t="e">
        <f>D11+#REF!+D25</f>
        <v>#REF!</v>
      </c>
      <c r="E10" s="16" t="e">
        <f>E11+#REF!+E25</f>
        <v>#REF!</v>
      </c>
      <c r="F10" s="16" t="e">
        <f>F11+#REF!+F25</f>
        <v>#REF!</v>
      </c>
      <c r="G10" s="17" t="e">
        <f>E10/D10</f>
        <v>#REF!</v>
      </c>
      <c r="H10" s="16">
        <f>H11+H25+H28+H36+H46+H33</f>
        <v>59871.700000000004</v>
      </c>
      <c r="I10" s="16" t="e">
        <f>I11+#REF!+I26+I29+I33+I41</f>
        <v>#REF!</v>
      </c>
      <c r="J10" s="16" t="e">
        <f>J11+#REF!+J26+J29+J33+J41</f>
        <v>#REF!</v>
      </c>
      <c r="K10" s="16">
        <f>K11+K25+K28+K36+K46+K33</f>
        <v>56753</v>
      </c>
      <c r="L10" s="32">
        <f>K10/H10</f>
        <v>0.9479102814852426</v>
      </c>
    </row>
    <row r="11" spans="1:12" ht="18.75">
      <c r="A11" s="13" t="s">
        <v>4</v>
      </c>
      <c r="B11" s="15" t="s">
        <v>5</v>
      </c>
      <c r="C11" s="16">
        <f>C12+C20</f>
        <v>27564.090000000004</v>
      </c>
      <c r="D11" s="16">
        <f>D12+D20</f>
        <v>22261.3</v>
      </c>
      <c r="E11" s="16">
        <f>E12+E20</f>
        <v>15714.946</v>
      </c>
      <c r="F11" s="16">
        <f>F12+F20</f>
        <v>18183.4671</v>
      </c>
      <c r="G11" s="17">
        <f>E11/D11</f>
        <v>0.7059311900023808</v>
      </c>
      <c r="H11" s="16">
        <f>H12+H20+H23</f>
        <v>52325.3</v>
      </c>
      <c r="I11" s="16" t="e">
        <f>I12+I20+I23</f>
        <v>#REF!</v>
      </c>
      <c r="J11" s="16" t="e">
        <f>J12+J20+J23</f>
        <v>#REF!</v>
      </c>
      <c r="K11" s="16">
        <f>K12+K20+K23</f>
        <v>50653.5</v>
      </c>
      <c r="L11" s="32">
        <f aca="true" t="shared" si="0" ref="L11:L65">K11/H11</f>
        <v>0.9680498726237594</v>
      </c>
    </row>
    <row r="12" spans="1:12" ht="32.25">
      <c r="A12" s="18" t="s">
        <v>36</v>
      </c>
      <c r="B12" s="19" t="s">
        <v>6</v>
      </c>
      <c r="C12" s="20">
        <f>C13+C16</f>
        <v>21960.848</v>
      </c>
      <c r="D12" s="20">
        <f>D13+D16</f>
        <v>17020</v>
      </c>
      <c r="E12" s="20">
        <f>E13+E16</f>
        <v>11020.506</v>
      </c>
      <c r="F12" s="20">
        <f>F13+F16</f>
        <v>13019.5831</v>
      </c>
      <c r="G12" s="17">
        <f>E12/D12</f>
        <v>0.6475032902467684</v>
      </c>
      <c r="H12" s="21">
        <f>H13+H16+H19</f>
        <v>33110.3</v>
      </c>
      <c r="I12" s="21" t="e">
        <f>I13+I16+I19</f>
        <v>#REF!</v>
      </c>
      <c r="J12" s="21" t="e">
        <f>J13+J16+J19</f>
        <v>#REF!</v>
      </c>
      <c r="K12" s="21">
        <f>K13+K16+K19</f>
        <v>34884.200000000004</v>
      </c>
      <c r="L12" s="33">
        <f>K12/H12</f>
        <v>1.0535754734931426</v>
      </c>
    </row>
    <row r="13" spans="1:12" ht="32.25">
      <c r="A13" s="18" t="s">
        <v>37</v>
      </c>
      <c r="B13" s="19" t="s">
        <v>7</v>
      </c>
      <c r="C13" s="21">
        <v>17038.771</v>
      </c>
      <c r="D13" s="21">
        <v>12420</v>
      </c>
      <c r="E13" s="22">
        <v>8970.265</v>
      </c>
      <c r="F13" s="20">
        <f>E13/10*12</f>
        <v>10764.318</v>
      </c>
      <c r="G13" s="17">
        <f>E13/D13</f>
        <v>0.7222435587761674</v>
      </c>
      <c r="H13" s="21">
        <f>H14+H15</f>
        <v>23805.3</v>
      </c>
      <c r="I13" s="21" t="e">
        <f>I14+I15</f>
        <v>#REF!</v>
      </c>
      <c r="J13" s="21" t="e">
        <f>J14+J15</f>
        <v>#REF!</v>
      </c>
      <c r="K13" s="21">
        <f>K14+K15</f>
        <v>26083.600000000002</v>
      </c>
      <c r="L13" s="33">
        <f t="shared" si="0"/>
        <v>1.0957055781695675</v>
      </c>
    </row>
    <row r="14" spans="1:12" ht="32.25">
      <c r="A14" s="18" t="s">
        <v>38</v>
      </c>
      <c r="B14" s="19" t="s">
        <v>7</v>
      </c>
      <c r="C14" s="21"/>
      <c r="D14" s="21"/>
      <c r="E14" s="22"/>
      <c r="F14" s="20"/>
      <c r="G14" s="17"/>
      <c r="H14" s="21">
        <v>23800</v>
      </c>
      <c r="I14" s="3" t="e">
        <f>#REF!</f>
        <v>#REF!</v>
      </c>
      <c r="J14" s="3" t="e">
        <f>#REF!</f>
        <v>#REF!</v>
      </c>
      <c r="K14" s="21">
        <v>26083.4</v>
      </c>
      <c r="L14" s="33">
        <f t="shared" si="0"/>
        <v>1.0959411764705882</v>
      </c>
    </row>
    <row r="15" spans="1:13" ht="48">
      <c r="A15" s="18" t="s">
        <v>39</v>
      </c>
      <c r="B15" s="19" t="s">
        <v>40</v>
      </c>
      <c r="C15" s="21"/>
      <c r="D15" s="21"/>
      <c r="E15" s="22"/>
      <c r="F15" s="20"/>
      <c r="G15" s="17"/>
      <c r="H15" s="21">
        <v>5.3</v>
      </c>
      <c r="I15" s="2"/>
      <c r="J15" s="2"/>
      <c r="K15" s="21">
        <v>0.2</v>
      </c>
      <c r="L15" s="33">
        <f t="shared" si="0"/>
        <v>0.03773584905660378</v>
      </c>
      <c r="M15" s="9"/>
    </row>
    <row r="16" spans="1:13" ht="32.25">
      <c r="A16" s="18" t="s">
        <v>41</v>
      </c>
      <c r="B16" s="19" t="s">
        <v>32</v>
      </c>
      <c r="C16" s="21">
        <v>4922.077</v>
      </c>
      <c r="D16" s="21">
        <v>4600</v>
      </c>
      <c r="E16" s="22">
        <v>2050.241</v>
      </c>
      <c r="F16" s="20">
        <f>E16/10*11</f>
        <v>2255.2651</v>
      </c>
      <c r="G16" s="17">
        <f>E16/D16</f>
        <v>0.4457045652173913</v>
      </c>
      <c r="H16" s="21">
        <f>H17+H18</f>
        <v>9305</v>
      </c>
      <c r="I16" s="21">
        <f>I17+I18</f>
        <v>10304</v>
      </c>
      <c r="J16" s="21">
        <f>J17+J18</f>
        <v>11027.08</v>
      </c>
      <c r="K16" s="21">
        <f>K17+K18</f>
        <v>8825</v>
      </c>
      <c r="L16" s="33">
        <f t="shared" si="0"/>
        <v>0.9484148307361634</v>
      </c>
      <c r="M16" s="9"/>
    </row>
    <row r="17" spans="1:13" ht="32.25">
      <c r="A17" s="18" t="s">
        <v>42</v>
      </c>
      <c r="B17" s="19" t="s">
        <v>32</v>
      </c>
      <c r="C17" s="21"/>
      <c r="D17" s="21"/>
      <c r="E17" s="22"/>
      <c r="F17" s="20"/>
      <c r="G17" s="17"/>
      <c r="H17" s="21">
        <v>9300</v>
      </c>
      <c r="I17" s="2">
        <f>H17*1.08</f>
        <v>10044</v>
      </c>
      <c r="J17" s="2">
        <f>I17*1.07</f>
        <v>10747.08</v>
      </c>
      <c r="K17" s="21">
        <v>8824.2</v>
      </c>
      <c r="L17" s="33">
        <f t="shared" si="0"/>
        <v>0.9488387096774195</v>
      </c>
      <c r="M17" s="9"/>
    </row>
    <row r="18" spans="1:13" ht="48">
      <c r="A18" s="18" t="s">
        <v>43</v>
      </c>
      <c r="B18" s="19" t="s">
        <v>44</v>
      </c>
      <c r="C18" s="21"/>
      <c r="D18" s="21"/>
      <c r="E18" s="22"/>
      <c r="F18" s="20"/>
      <c r="G18" s="17"/>
      <c r="H18" s="21">
        <v>5</v>
      </c>
      <c r="I18" s="2">
        <v>260</v>
      </c>
      <c r="J18" s="2">
        <v>280</v>
      </c>
      <c r="K18" s="21">
        <v>0.8</v>
      </c>
      <c r="L18" s="33">
        <f>K18/H18</f>
        <v>0.16</v>
      </c>
      <c r="M18" s="9"/>
    </row>
    <row r="19" spans="1:13" ht="32.25">
      <c r="A19" s="18" t="s">
        <v>34</v>
      </c>
      <c r="B19" s="19" t="s">
        <v>45</v>
      </c>
      <c r="C19" s="21"/>
      <c r="D19" s="21"/>
      <c r="E19" s="22"/>
      <c r="F19" s="20"/>
      <c r="G19" s="17"/>
      <c r="H19" s="21">
        <v>0</v>
      </c>
      <c r="I19" s="2">
        <v>300</v>
      </c>
      <c r="J19" s="2">
        <v>320</v>
      </c>
      <c r="K19" s="21">
        <v>-24.4</v>
      </c>
      <c r="L19" s="33">
        <v>0</v>
      </c>
      <c r="M19" s="9"/>
    </row>
    <row r="20" spans="1:12" ht="18.75">
      <c r="A20" s="18" t="s">
        <v>46</v>
      </c>
      <c r="B20" s="19" t="s">
        <v>8</v>
      </c>
      <c r="C20" s="21">
        <v>5603.242</v>
      </c>
      <c r="D20" s="21">
        <v>5241.3</v>
      </c>
      <c r="E20" s="22">
        <v>4694.44</v>
      </c>
      <c r="F20" s="20">
        <f>E20/10*11</f>
        <v>5163.884</v>
      </c>
      <c r="G20" s="17">
        <f>E20/D20</f>
        <v>0.8956632896418826</v>
      </c>
      <c r="H20" s="21">
        <f>H21+H22</f>
        <v>18015</v>
      </c>
      <c r="I20" s="21">
        <f>I21+I22</f>
        <v>71.2</v>
      </c>
      <c r="J20" s="21">
        <f>J21+J22</f>
        <v>77.334</v>
      </c>
      <c r="K20" s="21">
        <f>K21+K22</f>
        <v>14112.6</v>
      </c>
      <c r="L20" s="33">
        <f t="shared" si="0"/>
        <v>0.7833805162364696</v>
      </c>
    </row>
    <row r="21" spans="1:12" ht="18.75">
      <c r="A21" s="18" t="s">
        <v>47</v>
      </c>
      <c r="B21" s="19" t="s">
        <v>8</v>
      </c>
      <c r="C21" s="21"/>
      <c r="D21" s="21"/>
      <c r="E21" s="22"/>
      <c r="F21" s="20"/>
      <c r="G21" s="17"/>
      <c r="H21" s="21">
        <v>18000</v>
      </c>
      <c r="I21" s="2">
        <v>55</v>
      </c>
      <c r="J21" s="2">
        <v>60</v>
      </c>
      <c r="K21" s="21">
        <v>14097.7</v>
      </c>
      <c r="L21" s="33">
        <f t="shared" si="0"/>
        <v>0.7832055555555556</v>
      </c>
    </row>
    <row r="22" spans="1:12" ht="32.25">
      <c r="A22" s="18" t="s">
        <v>48</v>
      </c>
      <c r="B22" s="19" t="s">
        <v>49</v>
      </c>
      <c r="C22" s="21"/>
      <c r="D22" s="21"/>
      <c r="E22" s="22"/>
      <c r="F22" s="20"/>
      <c r="G22" s="17"/>
      <c r="H22" s="21">
        <v>15</v>
      </c>
      <c r="I22" s="2">
        <f>H22*1.08</f>
        <v>16.200000000000003</v>
      </c>
      <c r="J22" s="2">
        <f>I22*1.07</f>
        <v>17.334000000000003</v>
      </c>
      <c r="K22" s="21">
        <v>14.9</v>
      </c>
      <c r="L22" s="33">
        <f t="shared" si="0"/>
        <v>0.9933333333333334</v>
      </c>
    </row>
    <row r="23" spans="1:12" ht="32.25">
      <c r="A23" s="18" t="s">
        <v>89</v>
      </c>
      <c r="B23" s="19" t="s">
        <v>50</v>
      </c>
      <c r="C23" s="21"/>
      <c r="D23" s="21"/>
      <c r="E23" s="22"/>
      <c r="F23" s="20"/>
      <c r="G23" s="17"/>
      <c r="H23" s="21">
        <f>H24</f>
        <v>1200</v>
      </c>
      <c r="I23" s="21" t="e">
        <f>I24</f>
        <v>#REF!</v>
      </c>
      <c r="J23" s="21" t="e">
        <f>J24</f>
        <v>#REF!</v>
      </c>
      <c r="K23" s="21">
        <f>K24</f>
        <v>1656.7</v>
      </c>
      <c r="L23" s="33">
        <f t="shared" si="0"/>
        <v>1.3805833333333333</v>
      </c>
    </row>
    <row r="24" spans="1:12" ht="48">
      <c r="A24" s="18" t="s">
        <v>90</v>
      </c>
      <c r="B24" s="19" t="s">
        <v>91</v>
      </c>
      <c r="C24" s="21"/>
      <c r="D24" s="21"/>
      <c r="E24" s="22"/>
      <c r="F24" s="20"/>
      <c r="G24" s="17"/>
      <c r="H24" s="21">
        <v>1200</v>
      </c>
      <c r="I24" s="2" t="e">
        <f>#REF!+#REF!</f>
        <v>#REF!</v>
      </c>
      <c r="J24" s="2" t="e">
        <f>#REF!+#REF!</f>
        <v>#REF!</v>
      </c>
      <c r="K24" s="21">
        <v>1656.7</v>
      </c>
      <c r="L24" s="33">
        <f t="shared" si="0"/>
        <v>1.3805833333333333</v>
      </c>
    </row>
    <row r="25" spans="1:12" ht="32.25">
      <c r="A25" s="13" t="s">
        <v>9</v>
      </c>
      <c r="B25" s="15" t="s">
        <v>10</v>
      </c>
      <c r="C25" s="23">
        <f>C26</f>
        <v>0.5</v>
      </c>
      <c r="D25" s="23">
        <f>D26</f>
        <v>10</v>
      </c>
      <c r="E25" s="23">
        <f>E26</f>
        <v>4.34334</v>
      </c>
      <c r="F25" s="23">
        <f>F26</f>
        <v>5</v>
      </c>
      <c r="G25" s="17">
        <f aca="true" t="shared" si="1" ref="G25:G42">E25/D25</f>
        <v>0.43433400000000005</v>
      </c>
      <c r="H25" s="16">
        <f>H26</f>
        <v>5</v>
      </c>
      <c r="I25" s="2"/>
      <c r="J25" s="2"/>
      <c r="K25" s="16">
        <f>K26</f>
        <v>0</v>
      </c>
      <c r="L25" s="32">
        <f t="shared" si="0"/>
        <v>0</v>
      </c>
    </row>
    <row r="26" spans="1:12" ht="18.75">
      <c r="A26" s="18" t="s">
        <v>51</v>
      </c>
      <c r="B26" s="19" t="s">
        <v>52</v>
      </c>
      <c r="C26" s="21">
        <v>0.5</v>
      </c>
      <c r="D26" s="22">
        <f>D27</f>
        <v>10</v>
      </c>
      <c r="E26" s="22">
        <f>E27</f>
        <v>4.34334</v>
      </c>
      <c r="F26" s="22">
        <f>F27</f>
        <v>5</v>
      </c>
      <c r="G26" s="17">
        <f t="shared" si="1"/>
        <v>0.43433400000000005</v>
      </c>
      <c r="H26" s="21">
        <f>H27</f>
        <v>5</v>
      </c>
      <c r="I26" s="16">
        <f>I27</f>
        <v>0</v>
      </c>
      <c r="J26" s="16">
        <f>J27</f>
        <v>0</v>
      </c>
      <c r="K26" s="21">
        <f>K27</f>
        <v>0</v>
      </c>
      <c r="L26" s="33">
        <f t="shared" si="0"/>
        <v>0</v>
      </c>
    </row>
    <row r="27" spans="1:12" ht="18.75">
      <c r="A27" s="18" t="s">
        <v>53</v>
      </c>
      <c r="B27" s="19" t="s">
        <v>54</v>
      </c>
      <c r="C27" s="21">
        <v>0.5</v>
      </c>
      <c r="D27" s="22">
        <v>10</v>
      </c>
      <c r="E27" s="22">
        <v>4.34334</v>
      </c>
      <c r="F27" s="22">
        <v>5</v>
      </c>
      <c r="G27" s="17">
        <f t="shared" si="1"/>
        <v>0.43433400000000005</v>
      </c>
      <c r="H27" s="21">
        <v>5</v>
      </c>
      <c r="I27" s="21">
        <f>I28</f>
        <v>0</v>
      </c>
      <c r="J27" s="21">
        <f>J28</f>
        <v>0</v>
      </c>
      <c r="K27" s="21">
        <v>0</v>
      </c>
      <c r="L27" s="33">
        <f t="shared" si="0"/>
        <v>0</v>
      </c>
    </row>
    <row r="28" spans="1:12" ht="32.25">
      <c r="A28" s="13" t="s">
        <v>11</v>
      </c>
      <c r="B28" s="15" t="s">
        <v>55</v>
      </c>
      <c r="C28" s="24" t="e">
        <f>#REF!</f>
        <v>#REF!</v>
      </c>
      <c r="D28" s="24" t="e">
        <f>#REF!</f>
        <v>#REF!</v>
      </c>
      <c r="E28" s="24" t="e">
        <f>#REF!</f>
        <v>#REF!</v>
      </c>
      <c r="F28" s="24" t="e">
        <f>#REF!</f>
        <v>#REF!</v>
      </c>
      <c r="G28" s="17" t="e">
        <f t="shared" si="1"/>
        <v>#REF!</v>
      </c>
      <c r="H28" s="16">
        <f>H30</f>
        <v>5931.4</v>
      </c>
      <c r="K28" s="16">
        <f>K30</f>
        <v>5549.5</v>
      </c>
      <c r="L28" s="32">
        <f t="shared" si="0"/>
        <v>0.9356138517044881</v>
      </c>
    </row>
    <row r="29" spans="1:12" ht="18.75">
      <c r="A29" s="18" t="s">
        <v>92</v>
      </c>
      <c r="B29" s="19" t="s">
        <v>93</v>
      </c>
      <c r="C29" s="24"/>
      <c r="D29" s="24"/>
      <c r="E29" s="24"/>
      <c r="F29" s="24"/>
      <c r="G29" s="17"/>
      <c r="H29" s="21">
        <f>H30</f>
        <v>5931.4</v>
      </c>
      <c r="I29" s="16">
        <f>I30</f>
        <v>0</v>
      </c>
      <c r="J29" s="16">
        <f>J30</f>
        <v>0</v>
      </c>
      <c r="K29" s="21">
        <f>K30</f>
        <v>5549.5</v>
      </c>
      <c r="L29" s="33">
        <f t="shared" si="0"/>
        <v>0.9356138517044881</v>
      </c>
    </row>
    <row r="30" spans="1:12" ht="33.75" customHeight="1">
      <c r="A30" s="18" t="s">
        <v>56</v>
      </c>
      <c r="B30" s="19" t="s">
        <v>94</v>
      </c>
      <c r="C30" s="21">
        <v>185.9</v>
      </c>
      <c r="D30" s="20">
        <v>100</v>
      </c>
      <c r="E30" s="20">
        <v>-27</v>
      </c>
      <c r="F30" s="22">
        <v>0</v>
      </c>
      <c r="G30" s="17">
        <f t="shared" si="1"/>
        <v>-0.27</v>
      </c>
      <c r="H30" s="21">
        <f>H31+H32</f>
        <v>5931.4</v>
      </c>
      <c r="I30" s="35"/>
      <c r="J30" s="35"/>
      <c r="K30" s="21">
        <f>K31+K32</f>
        <v>5549.5</v>
      </c>
      <c r="L30" s="33">
        <f t="shared" si="0"/>
        <v>0.9356138517044881</v>
      </c>
    </row>
    <row r="31" spans="1:12" ht="30.75" customHeight="1">
      <c r="A31" s="18" t="s">
        <v>95</v>
      </c>
      <c r="B31" s="19" t="s">
        <v>96</v>
      </c>
      <c r="C31" s="21"/>
      <c r="D31" s="20"/>
      <c r="E31" s="20"/>
      <c r="F31" s="22"/>
      <c r="G31" s="17"/>
      <c r="H31" s="21">
        <v>5931.4</v>
      </c>
      <c r="I31" s="35"/>
      <c r="J31" s="35"/>
      <c r="K31" s="21">
        <v>5549.5</v>
      </c>
      <c r="L31" s="33">
        <f t="shared" si="0"/>
        <v>0.9356138517044881</v>
      </c>
    </row>
    <row r="32" spans="1:12" ht="32.25" customHeight="1">
      <c r="A32" s="18" t="s">
        <v>97</v>
      </c>
      <c r="B32" s="19" t="s">
        <v>98</v>
      </c>
      <c r="C32" s="21"/>
      <c r="D32" s="20"/>
      <c r="E32" s="20"/>
      <c r="F32" s="22"/>
      <c r="G32" s="17"/>
      <c r="H32" s="21">
        <v>0</v>
      </c>
      <c r="I32" s="35"/>
      <c r="J32" s="35"/>
      <c r="K32" s="21">
        <v>0</v>
      </c>
      <c r="L32" s="33">
        <v>0</v>
      </c>
    </row>
    <row r="33" spans="1:12" ht="32.25">
      <c r="A33" s="13" t="s">
        <v>99</v>
      </c>
      <c r="B33" s="15" t="s">
        <v>100</v>
      </c>
      <c r="C33" s="16"/>
      <c r="D33" s="24"/>
      <c r="E33" s="24"/>
      <c r="F33" s="23"/>
      <c r="G33" s="17"/>
      <c r="H33" s="16">
        <f>H34</f>
        <v>0</v>
      </c>
      <c r="I33" s="16">
        <f>I34+I35</f>
        <v>0</v>
      </c>
      <c r="J33" s="16">
        <f>J34+J35</f>
        <v>0</v>
      </c>
      <c r="K33" s="16">
        <f>K34</f>
        <v>0</v>
      </c>
      <c r="L33" s="32">
        <v>0</v>
      </c>
    </row>
    <row r="34" spans="1:12" ht="63" customHeight="1">
      <c r="A34" s="18" t="s">
        <v>101</v>
      </c>
      <c r="B34" s="36" t="s">
        <v>102</v>
      </c>
      <c r="C34" s="21"/>
      <c r="D34" s="20"/>
      <c r="E34" s="20"/>
      <c r="F34" s="22"/>
      <c r="G34" s="17"/>
      <c r="H34" s="21">
        <f>H35</f>
        <v>0</v>
      </c>
      <c r="K34" s="21">
        <f>K35</f>
        <v>0</v>
      </c>
      <c r="L34" s="33">
        <v>0</v>
      </c>
    </row>
    <row r="35" spans="1:12" ht="87" customHeight="1">
      <c r="A35" s="18" t="s">
        <v>103</v>
      </c>
      <c r="B35" s="19" t="s">
        <v>104</v>
      </c>
      <c r="C35" s="21"/>
      <c r="D35" s="20"/>
      <c r="E35" s="20"/>
      <c r="F35" s="22"/>
      <c r="G35" s="17"/>
      <c r="H35" s="21">
        <v>0</v>
      </c>
      <c r="I35" s="21">
        <f>I36</f>
        <v>0</v>
      </c>
      <c r="J35" s="21">
        <f>J36</f>
        <v>0</v>
      </c>
      <c r="K35" s="21">
        <v>0</v>
      </c>
      <c r="L35" s="33">
        <v>0</v>
      </c>
    </row>
    <row r="36" spans="1:12" ht="18.75">
      <c r="A36" s="13" t="s">
        <v>12</v>
      </c>
      <c r="B36" s="15" t="s">
        <v>13</v>
      </c>
      <c r="C36" s="24">
        <f>C38+C40+C37</f>
        <v>1841.9</v>
      </c>
      <c r="D36" s="24">
        <f>D38+D40+D37</f>
        <v>1212</v>
      </c>
      <c r="E36" s="23">
        <f>E38+E40+E37</f>
        <v>906.2</v>
      </c>
      <c r="F36" s="23">
        <f>F38+F40+F37</f>
        <v>1001.708888888889</v>
      </c>
      <c r="G36" s="17">
        <f t="shared" si="1"/>
        <v>0.7476897689768978</v>
      </c>
      <c r="H36" s="16">
        <f>H37+H40</f>
        <v>1610</v>
      </c>
      <c r="I36" s="21">
        <f>SUM(I37:I40)</f>
        <v>0</v>
      </c>
      <c r="J36" s="21">
        <f>SUM(J37:J40)</f>
        <v>0</v>
      </c>
      <c r="K36" s="16">
        <f>K37+K40</f>
        <v>550</v>
      </c>
      <c r="L36" s="32">
        <f t="shared" si="0"/>
        <v>0.3416149068322981</v>
      </c>
    </row>
    <row r="37" spans="1:12" ht="48">
      <c r="A37" s="18" t="s">
        <v>14</v>
      </c>
      <c r="B37" s="19" t="s">
        <v>15</v>
      </c>
      <c r="C37" s="21">
        <v>538.6</v>
      </c>
      <c r="D37" s="22">
        <v>400</v>
      </c>
      <c r="E37" s="22">
        <v>230.3</v>
      </c>
      <c r="F37" s="20">
        <f>E37/10*11</f>
        <v>253.33</v>
      </c>
      <c r="G37" s="17">
        <f t="shared" si="1"/>
        <v>0.57575</v>
      </c>
      <c r="H37" s="21">
        <v>560</v>
      </c>
      <c r="K37" s="21">
        <v>179</v>
      </c>
      <c r="L37" s="33">
        <f t="shared" si="0"/>
        <v>0.3196428571428571</v>
      </c>
    </row>
    <row r="38" spans="1:12" ht="32.25">
      <c r="A38" s="18" t="s">
        <v>105</v>
      </c>
      <c r="B38" s="19" t="s">
        <v>106</v>
      </c>
      <c r="C38" s="21"/>
      <c r="D38" s="20">
        <f>D39</f>
        <v>0</v>
      </c>
      <c r="E38" s="22"/>
      <c r="F38" s="25"/>
      <c r="G38" s="17" t="e">
        <f t="shared" si="1"/>
        <v>#DIV/0!</v>
      </c>
      <c r="H38" s="21">
        <v>0</v>
      </c>
      <c r="K38" s="21">
        <v>0</v>
      </c>
      <c r="L38" s="33">
        <v>0</v>
      </c>
    </row>
    <row r="39" spans="1:12" ht="48">
      <c r="A39" s="18" t="s">
        <v>107</v>
      </c>
      <c r="B39" s="19" t="s">
        <v>108</v>
      </c>
      <c r="C39" s="21"/>
      <c r="D39" s="22">
        <v>0</v>
      </c>
      <c r="E39" s="25"/>
      <c r="F39" s="25"/>
      <c r="G39" s="17" t="e">
        <f t="shared" si="1"/>
        <v>#DIV/0!</v>
      </c>
      <c r="H39" s="21">
        <v>0</v>
      </c>
      <c r="K39" s="21">
        <v>0</v>
      </c>
      <c r="L39" s="33">
        <v>0</v>
      </c>
    </row>
    <row r="40" spans="1:12" ht="32.25">
      <c r="A40" s="18" t="s">
        <v>16</v>
      </c>
      <c r="B40" s="19" t="s">
        <v>17</v>
      </c>
      <c r="C40" s="22">
        <f>C41</f>
        <v>1303.3</v>
      </c>
      <c r="D40" s="22">
        <f>D41</f>
        <v>812</v>
      </c>
      <c r="E40" s="22">
        <f>E41</f>
        <v>675.9</v>
      </c>
      <c r="F40" s="20">
        <f>F41</f>
        <v>748.3788888888889</v>
      </c>
      <c r="G40" s="17">
        <f t="shared" si="1"/>
        <v>0.8323891625615764</v>
      </c>
      <c r="H40" s="21">
        <f>H41+H44+H43</f>
        <v>1050</v>
      </c>
      <c r="K40" s="21">
        <f>K41+K44+K43+K45</f>
        <v>371</v>
      </c>
      <c r="L40" s="33">
        <f t="shared" si="0"/>
        <v>0.35333333333333333</v>
      </c>
    </row>
    <row r="41" spans="1:12" ht="48">
      <c r="A41" s="18" t="s">
        <v>57</v>
      </c>
      <c r="B41" s="19" t="s">
        <v>109</v>
      </c>
      <c r="C41" s="22">
        <f>C42+C44+C45</f>
        <v>1303.3</v>
      </c>
      <c r="D41" s="22">
        <f>D42+D44+D45</f>
        <v>812</v>
      </c>
      <c r="E41" s="22">
        <f>E42+E44+E45</f>
        <v>675.9</v>
      </c>
      <c r="F41" s="20">
        <f>F42+F44+F45</f>
        <v>748.3788888888889</v>
      </c>
      <c r="G41" s="17">
        <f t="shared" si="1"/>
        <v>0.8323891625615764</v>
      </c>
      <c r="H41" s="21">
        <f>H42</f>
        <v>1000</v>
      </c>
      <c r="I41" s="16">
        <f>I42</f>
        <v>0</v>
      </c>
      <c r="J41" s="16">
        <f>J42</f>
        <v>0</v>
      </c>
      <c r="K41" s="21">
        <f>K42</f>
        <v>270</v>
      </c>
      <c r="L41" s="33">
        <f t="shared" si="0"/>
        <v>0.27</v>
      </c>
    </row>
    <row r="42" spans="1:12" ht="48">
      <c r="A42" s="18" t="s">
        <v>58</v>
      </c>
      <c r="B42" s="19" t="s">
        <v>59</v>
      </c>
      <c r="C42" s="21">
        <v>975</v>
      </c>
      <c r="D42" s="22">
        <v>450</v>
      </c>
      <c r="E42" s="22">
        <v>380</v>
      </c>
      <c r="F42" s="20">
        <f>E42/10*11</f>
        <v>418</v>
      </c>
      <c r="G42" s="17">
        <f t="shared" si="1"/>
        <v>0.8444444444444444</v>
      </c>
      <c r="H42" s="21">
        <v>1000</v>
      </c>
      <c r="I42" s="21">
        <f>I43</f>
        <v>0</v>
      </c>
      <c r="J42" s="21">
        <f>J43</f>
        <v>0</v>
      </c>
      <c r="K42" s="21">
        <v>270</v>
      </c>
      <c r="L42" s="33">
        <f>K42/H42</f>
        <v>0.27</v>
      </c>
    </row>
    <row r="43" spans="1:12" ht="48">
      <c r="A43" s="18" t="s">
        <v>110</v>
      </c>
      <c r="B43" s="19" t="s">
        <v>59</v>
      </c>
      <c r="C43" s="21">
        <v>10</v>
      </c>
      <c r="D43" s="22">
        <v>0</v>
      </c>
      <c r="E43" s="22">
        <v>50</v>
      </c>
      <c r="F43" s="20">
        <f>E43/9*11.5</f>
        <v>63.888888888888886</v>
      </c>
      <c r="G43" s="17">
        <v>50</v>
      </c>
      <c r="H43" s="21">
        <v>0</v>
      </c>
      <c r="K43" s="21">
        <v>45</v>
      </c>
      <c r="L43" s="33">
        <v>1.45</v>
      </c>
    </row>
    <row r="44" spans="1:12" ht="48">
      <c r="A44" s="18" t="s">
        <v>60</v>
      </c>
      <c r="B44" s="19" t="s">
        <v>59</v>
      </c>
      <c r="C44" s="21">
        <v>305.3</v>
      </c>
      <c r="D44" s="22">
        <v>300</v>
      </c>
      <c r="E44" s="22">
        <v>255.9</v>
      </c>
      <c r="F44" s="20">
        <f>E44/10*11</f>
        <v>281.49</v>
      </c>
      <c r="G44" s="17">
        <f>E44/D44</f>
        <v>0.853</v>
      </c>
      <c r="H44" s="21">
        <v>50</v>
      </c>
      <c r="K44" s="21">
        <v>46</v>
      </c>
      <c r="L44" s="33">
        <f t="shared" si="0"/>
        <v>0.92</v>
      </c>
    </row>
    <row r="45" spans="1:12" ht="63.75">
      <c r="A45" s="18" t="s">
        <v>61</v>
      </c>
      <c r="B45" s="19" t="s">
        <v>62</v>
      </c>
      <c r="C45" s="21">
        <v>23</v>
      </c>
      <c r="D45" s="22">
        <v>62</v>
      </c>
      <c r="E45" s="22">
        <v>40</v>
      </c>
      <c r="F45" s="20">
        <f>E45/9*11</f>
        <v>48.88888888888889</v>
      </c>
      <c r="G45" s="17">
        <f>E45/D45</f>
        <v>0.6451612903225806</v>
      </c>
      <c r="H45" s="21">
        <v>0</v>
      </c>
      <c r="I45" s="16">
        <f>I50+I52</f>
        <v>0</v>
      </c>
      <c r="J45" s="16">
        <f>J50+J52</f>
        <v>0</v>
      </c>
      <c r="K45" s="21">
        <v>10</v>
      </c>
      <c r="L45" s="33">
        <v>1.1</v>
      </c>
    </row>
    <row r="46" spans="1:12" ht="18.75">
      <c r="A46" s="13" t="s">
        <v>18</v>
      </c>
      <c r="B46" s="15" t="s">
        <v>19</v>
      </c>
      <c r="C46" s="24">
        <v>0</v>
      </c>
      <c r="D46" s="24">
        <v>0</v>
      </c>
      <c r="E46" s="24">
        <v>0</v>
      </c>
      <c r="F46" s="24">
        <v>0</v>
      </c>
      <c r="G46" s="17"/>
      <c r="H46" s="16">
        <f>H47+H49</f>
        <v>0</v>
      </c>
      <c r="I46" s="16">
        <f>I47+I50+I52</f>
        <v>0</v>
      </c>
      <c r="J46" s="16">
        <f>J47+J50+J52</f>
        <v>0</v>
      </c>
      <c r="K46" s="16">
        <f>K47+K49</f>
        <v>0</v>
      </c>
      <c r="L46" s="32">
        <v>1.026</v>
      </c>
    </row>
    <row r="47" spans="1:12" ht="18.75">
      <c r="A47" s="13" t="s">
        <v>20</v>
      </c>
      <c r="B47" s="26" t="s">
        <v>21</v>
      </c>
      <c r="C47" s="21"/>
      <c r="D47" s="20">
        <v>0</v>
      </c>
      <c r="E47" s="24">
        <v>0</v>
      </c>
      <c r="F47" s="20">
        <v>0</v>
      </c>
      <c r="G47" s="17"/>
      <c r="H47" s="21">
        <f>H48</f>
        <v>0</v>
      </c>
      <c r="K47" s="21">
        <f>K48</f>
        <v>0</v>
      </c>
      <c r="L47" s="33">
        <v>0</v>
      </c>
    </row>
    <row r="48" spans="1:12" ht="32.25">
      <c r="A48" s="18" t="s">
        <v>63</v>
      </c>
      <c r="B48" s="19" t="s">
        <v>111</v>
      </c>
      <c r="C48" s="21"/>
      <c r="D48" s="22">
        <v>0</v>
      </c>
      <c r="E48" s="25"/>
      <c r="F48" s="25"/>
      <c r="G48" s="17"/>
      <c r="H48" s="21">
        <v>0</v>
      </c>
      <c r="K48" s="21">
        <v>0</v>
      </c>
      <c r="L48" s="33">
        <v>0</v>
      </c>
    </row>
    <row r="49" spans="1:12" ht="18.75">
      <c r="A49" s="13" t="s">
        <v>112</v>
      </c>
      <c r="B49" s="15" t="s">
        <v>113</v>
      </c>
      <c r="C49" s="16"/>
      <c r="D49" s="23"/>
      <c r="E49" s="26"/>
      <c r="F49" s="26"/>
      <c r="G49" s="17"/>
      <c r="H49" s="16">
        <f>H50</f>
        <v>0</v>
      </c>
      <c r="K49" s="16">
        <f>K50</f>
        <v>0</v>
      </c>
      <c r="L49" s="32">
        <v>0</v>
      </c>
    </row>
    <row r="50" spans="1:12" ht="32.25">
      <c r="A50" s="18" t="s">
        <v>114</v>
      </c>
      <c r="B50" s="19" t="s">
        <v>115</v>
      </c>
      <c r="C50" s="21"/>
      <c r="D50" s="22"/>
      <c r="E50" s="25"/>
      <c r="F50" s="25"/>
      <c r="G50" s="17"/>
      <c r="H50" s="21">
        <v>0</v>
      </c>
      <c r="I50" s="21">
        <f>I51</f>
        <v>0</v>
      </c>
      <c r="J50" s="21">
        <f>J51</f>
        <v>0</v>
      </c>
      <c r="K50" s="21">
        <v>0</v>
      </c>
      <c r="L50" s="33">
        <v>0</v>
      </c>
    </row>
    <row r="51" spans="1:12" ht="18.75">
      <c r="A51" s="13" t="s">
        <v>22</v>
      </c>
      <c r="B51" s="15" t="s">
        <v>33</v>
      </c>
      <c r="C51" s="23">
        <f>C52</f>
        <v>21273.33</v>
      </c>
      <c r="D51" s="23">
        <f>D52</f>
        <v>8416.7</v>
      </c>
      <c r="E51" s="23">
        <f>E52</f>
        <v>4441.267</v>
      </c>
      <c r="F51" s="23">
        <f>F52</f>
        <v>6473.967</v>
      </c>
      <c r="G51" s="17">
        <f>E51/D51</f>
        <v>0.5276731973338719</v>
      </c>
      <c r="H51" s="16">
        <f>H56+H58+H70</f>
        <v>12083.3</v>
      </c>
      <c r="K51" s="16">
        <f>K56+K58+K70</f>
        <v>11987.9</v>
      </c>
      <c r="L51" s="32">
        <f t="shared" si="0"/>
        <v>0.9921048058063608</v>
      </c>
    </row>
    <row r="52" spans="1:12" ht="32.25">
      <c r="A52" s="13" t="s">
        <v>23</v>
      </c>
      <c r="B52" s="15" t="s">
        <v>24</v>
      </c>
      <c r="C52" s="23">
        <f>C56+C58</f>
        <v>21273.33</v>
      </c>
      <c r="D52" s="23">
        <f>D56+D58</f>
        <v>8416.7</v>
      </c>
      <c r="E52" s="23">
        <f>E56+E58</f>
        <v>4441.267</v>
      </c>
      <c r="F52" s="23">
        <f>F56+F58</f>
        <v>6473.967</v>
      </c>
      <c r="G52" s="17">
        <f>E52/D52</f>
        <v>0.5276731973338719</v>
      </c>
      <c r="H52" s="16">
        <f>H53+H56+H58</f>
        <v>12083.3</v>
      </c>
      <c r="I52" s="16">
        <f>I53+I56</f>
        <v>0</v>
      </c>
      <c r="J52" s="16">
        <f>J53+J56</f>
        <v>0</v>
      </c>
      <c r="K52" s="16">
        <f>K53+K56+K58</f>
        <v>11987.9</v>
      </c>
      <c r="L52" s="32">
        <f t="shared" si="0"/>
        <v>0.9921048058063608</v>
      </c>
    </row>
    <row r="53" spans="1:12" ht="31.5">
      <c r="A53" s="18" t="s">
        <v>64</v>
      </c>
      <c r="B53" s="27" t="s">
        <v>65</v>
      </c>
      <c r="C53" s="21">
        <v>0</v>
      </c>
      <c r="D53" s="22">
        <v>0</v>
      </c>
      <c r="E53" s="25">
        <v>0</v>
      </c>
      <c r="F53" s="20">
        <v>0</v>
      </c>
      <c r="G53" s="17">
        <v>0</v>
      </c>
      <c r="H53" s="21">
        <v>0</v>
      </c>
      <c r="I53" s="21">
        <f>I54+I55</f>
        <v>0</v>
      </c>
      <c r="J53" s="21">
        <f>J54+J55</f>
        <v>0</v>
      </c>
      <c r="K53" s="21">
        <v>0</v>
      </c>
      <c r="L53" s="33">
        <v>0</v>
      </c>
    </row>
    <row r="54" spans="1:12" ht="31.5">
      <c r="A54" s="18" t="s">
        <v>66</v>
      </c>
      <c r="B54" s="27" t="s">
        <v>67</v>
      </c>
      <c r="C54" s="21">
        <v>0</v>
      </c>
      <c r="D54" s="22">
        <v>0</v>
      </c>
      <c r="E54" s="25">
        <v>0</v>
      </c>
      <c r="F54" s="20">
        <v>0</v>
      </c>
      <c r="G54" s="17">
        <v>0</v>
      </c>
      <c r="H54" s="21">
        <v>0</v>
      </c>
      <c r="K54" s="21">
        <v>0</v>
      </c>
      <c r="L54" s="33">
        <v>0</v>
      </c>
    </row>
    <row r="55" spans="1:12" ht="47.25">
      <c r="A55" s="18" t="s">
        <v>68</v>
      </c>
      <c r="B55" s="27" t="s">
        <v>116</v>
      </c>
      <c r="C55" s="21"/>
      <c r="D55" s="22"/>
      <c r="E55" s="25"/>
      <c r="F55" s="20"/>
      <c r="G55" s="17"/>
      <c r="H55" s="21">
        <v>0</v>
      </c>
      <c r="K55" s="21">
        <v>0</v>
      </c>
      <c r="L55" s="33">
        <v>0</v>
      </c>
    </row>
    <row r="56" spans="1:12" ht="18.75">
      <c r="A56" s="18" t="s">
        <v>25</v>
      </c>
      <c r="B56" s="19" t="s">
        <v>26</v>
      </c>
      <c r="C56" s="22">
        <f>C57</f>
        <v>16978.722</v>
      </c>
      <c r="D56" s="22">
        <f>D57</f>
        <v>2000</v>
      </c>
      <c r="E56" s="22">
        <f>E57</f>
        <v>0</v>
      </c>
      <c r="F56" s="22">
        <f>F57</f>
        <v>2000</v>
      </c>
      <c r="G56" s="17">
        <f aca="true" t="shared" si="2" ref="G56:G65">E56/D56</f>
        <v>0</v>
      </c>
      <c r="H56" s="21">
        <f>H57</f>
        <v>0</v>
      </c>
      <c r="I56" s="21">
        <f>I57</f>
        <v>0</v>
      </c>
      <c r="J56" s="21">
        <f>J57</f>
        <v>0</v>
      </c>
      <c r="K56" s="21">
        <f>K57</f>
        <v>0</v>
      </c>
      <c r="L56" s="33">
        <v>0</v>
      </c>
    </row>
    <row r="57" spans="1:12" ht="32.25">
      <c r="A57" s="18" t="s">
        <v>69</v>
      </c>
      <c r="B57" s="19" t="s">
        <v>117</v>
      </c>
      <c r="C57" s="21">
        <v>16978.722</v>
      </c>
      <c r="D57" s="22">
        <v>2000</v>
      </c>
      <c r="E57" s="22">
        <v>0</v>
      </c>
      <c r="F57" s="22">
        <v>2000</v>
      </c>
      <c r="G57" s="17">
        <f t="shared" si="2"/>
        <v>0</v>
      </c>
      <c r="H57" s="21">
        <v>0</v>
      </c>
      <c r="I57" s="21">
        <f>I58+I59</f>
        <v>0</v>
      </c>
      <c r="J57" s="21">
        <f>J58+J59</f>
        <v>0</v>
      </c>
      <c r="K57" s="21">
        <v>0</v>
      </c>
      <c r="L57" s="33">
        <v>0</v>
      </c>
    </row>
    <row r="58" spans="1:12" ht="32.25">
      <c r="A58" s="18" t="s">
        <v>27</v>
      </c>
      <c r="B58" s="19" t="s">
        <v>28</v>
      </c>
      <c r="C58" s="21">
        <f>C59+C62</f>
        <v>4294.608</v>
      </c>
      <c r="D58" s="16">
        <f>D59+D62</f>
        <v>6416.7</v>
      </c>
      <c r="E58" s="16">
        <f>E59+E62</f>
        <v>4441.267</v>
      </c>
      <c r="F58" s="16">
        <f>F59+F62</f>
        <v>4473.967</v>
      </c>
      <c r="G58" s="17">
        <f t="shared" si="2"/>
        <v>0.6921419109511119</v>
      </c>
      <c r="H58" s="16">
        <f>H59+H62</f>
        <v>12083.3</v>
      </c>
      <c r="K58" s="16">
        <f>K59+K62</f>
        <v>11987.9</v>
      </c>
      <c r="L58" s="32">
        <f t="shared" si="0"/>
        <v>0.9921048058063608</v>
      </c>
    </row>
    <row r="59" spans="1:12" ht="32.25">
      <c r="A59" s="18" t="s">
        <v>70</v>
      </c>
      <c r="B59" s="19" t="s">
        <v>71</v>
      </c>
      <c r="C59" s="20">
        <f>C60+C61</f>
        <v>497.677</v>
      </c>
      <c r="D59" s="20">
        <f>D60+D61</f>
        <v>967.7</v>
      </c>
      <c r="E59" s="20">
        <f>E60+E61</f>
        <v>703.64</v>
      </c>
      <c r="F59" s="20">
        <f>F60+F61</f>
        <v>736.34</v>
      </c>
      <c r="G59" s="17">
        <f t="shared" si="2"/>
        <v>0.7271261754676035</v>
      </c>
      <c r="H59" s="21">
        <f>H60+H61</f>
        <v>1745.9</v>
      </c>
      <c r="K59" s="21">
        <f>K60+K61</f>
        <v>1723.9</v>
      </c>
      <c r="L59" s="33">
        <f t="shared" si="0"/>
        <v>0.9873990492009852</v>
      </c>
    </row>
    <row r="60" spans="1:12" ht="63.75">
      <c r="A60" s="18" t="s">
        <v>72</v>
      </c>
      <c r="B60" s="19" t="s">
        <v>73</v>
      </c>
      <c r="C60" s="21">
        <v>497.677</v>
      </c>
      <c r="D60" s="20">
        <v>935</v>
      </c>
      <c r="E60" s="22">
        <v>703.64</v>
      </c>
      <c r="F60" s="28">
        <v>703.64</v>
      </c>
      <c r="G60" s="17">
        <f t="shared" si="2"/>
        <v>0.7525561497326203</v>
      </c>
      <c r="H60" s="21">
        <v>1739.4</v>
      </c>
      <c r="I60" s="16">
        <f>I61</f>
        <v>0</v>
      </c>
      <c r="J60" s="16">
        <f>J61</f>
        <v>0</v>
      </c>
      <c r="K60" s="21">
        <v>1723.9</v>
      </c>
      <c r="L60" s="33">
        <f t="shared" si="0"/>
        <v>0.9910888812234103</v>
      </c>
    </row>
    <row r="61" spans="1:12" ht="95.25">
      <c r="A61" s="18" t="s">
        <v>74</v>
      </c>
      <c r="B61" s="19" t="s">
        <v>75</v>
      </c>
      <c r="C61" s="21"/>
      <c r="D61" s="21">
        <v>32.7</v>
      </c>
      <c r="E61" s="22">
        <v>0</v>
      </c>
      <c r="F61" s="22">
        <v>32.7</v>
      </c>
      <c r="G61" s="17">
        <f t="shared" si="2"/>
        <v>0</v>
      </c>
      <c r="H61" s="21">
        <v>6.5</v>
      </c>
      <c r="K61" s="21">
        <v>0</v>
      </c>
      <c r="L61" s="33">
        <f t="shared" si="0"/>
        <v>0</v>
      </c>
    </row>
    <row r="62" spans="1:12" ht="48">
      <c r="A62" s="18" t="s">
        <v>76</v>
      </c>
      <c r="B62" s="19" t="s">
        <v>77</v>
      </c>
      <c r="C62" s="20">
        <f>C63</f>
        <v>3796.931</v>
      </c>
      <c r="D62" s="20">
        <f>D63</f>
        <v>5449</v>
      </c>
      <c r="E62" s="20">
        <f>E63</f>
        <v>3737.627</v>
      </c>
      <c r="F62" s="20">
        <f>F63</f>
        <v>3737.627</v>
      </c>
      <c r="G62" s="17">
        <f t="shared" si="2"/>
        <v>0.6859289777940907</v>
      </c>
      <c r="H62" s="21">
        <f>H63</f>
        <v>10337.4</v>
      </c>
      <c r="K62" s="21">
        <f>K63</f>
        <v>10264</v>
      </c>
      <c r="L62" s="33">
        <f t="shared" si="0"/>
        <v>0.9928995685568905</v>
      </c>
    </row>
    <row r="63" spans="1:12" ht="63.75">
      <c r="A63" s="18" t="s">
        <v>78</v>
      </c>
      <c r="B63" s="19" t="s">
        <v>118</v>
      </c>
      <c r="C63" s="20">
        <f>C64+C65</f>
        <v>3796.931</v>
      </c>
      <c r="D63" s="20">
        <f>D64+D65</f>
        <v>5449</v>
      </c>
      <c r="E63" s="20">
        <f>E64+E65</f>
        <v>3737.627</v>
      </c>
      <c r="F63" s="20">
        <f>F64+F65</f>
        <v>3737.627</v>
      </c>
      <c r="G63" s="17">
        <f t="shared" si="2"/>
        <v>0.6859289777940907</v>
      </c>
      <c r="H63" s="21">
        <f>H64+H65</f>
        <v>10337.4</v>
      </c>
      <c r="K63" s="21">
        <f>K64+K65</f>
        <v>10264</v>
      </c>
      <c r="L63" s="33">
        <f t="shared" si="0"/>
        <v>0.9928995685568905</v>
      </c>
    </row>
    <row r="64" spans="1:12" ht="48">
      <c r="A64" s="18" t="s">
        <v>79</v>
      </c>
      <c r="B64" s="19" t="s">
        <v>80</v>
      </c>
      <c r="C64" s="21">
        <v>3524.31</v>
      </c>
      <c r="D64" s="22">
        <v>5036</v>
      </c>
      <c r="E64" s="22">
        <v>3438.95</v>
      </c>
      <c r="F64" s="21">
        <v>3438.95</v>
      </c>
      <c r="G64" s="17">
        <f t="shared" si="2"/>
        <v>0.6828733121525019</v>
      </c>
      <c r="H64" s="21">
        <v>8068.3</v>
      </c>
      <c r="I64" s="16" t="e">
        <f>I10+I45</f>
        <v>#REF!</v>
      </c>
      <c r="J64" s="16" t="e">
        <f>J10+J45</f>
        <v>#REF!</v>
      </c>
      <c r="K64" s="21">
        <v>8021.5</v>
      </c>
      <c r="L64" s="33">
        <f t="shared" si="0"/>
        <v>0.9941995215844726</v>
      </c>
    </row>
    <row r="65" spans="1:12" ht="48">
      <c r="A65" s="18" t="s">
        <v>81</v>
      </c>
      <c r="B65" s="19" t="s">
        <v>82</v>
      </c>
      <c r="C65" s="21">
        <v>272.621</v>
      </c>
      <c r="D65" s="22">
        <v>413</v>
      </c>
      <c r="E65" s="22">
        <v>298.677</v>
      </c>
      <c r="F65" s="22">
        <v>298.677</v>
      </c>
      <c r="G65" s="17">
        <f t="shared" si="2"/>
        <v>0.7231888619854722</v>
      </c>
      <c r="H65" s="21">
        <v>2269.1</v>
      </c>
      <c r="K65" s="21">
        <v>2242.5</v>
      </c>
      <c r="L65" s="33">
        <f t="shared" si="0"/>
        <v>0.988277290555727</v>
      </c>
    </row>
    <row r="66" spans="1:12" ht="18.75">
      <c r="A66" s="13" t="s">
        <v>83</v>
      </c>
      <c r="B66" s="15" t="s">
        <v>84</v>
      </c>
      <c r="C66" s="21"/>
      <c r="D66" s="29">
        <f>D67</f>
        <v>0</v>
      </c>
      <c r="E66" s="29">
        <f>E67</f>
        <v>0</v>
      </c>
      <c r="F66" s="29">
        <f>F67</f>
        <v>0</v>
      </c>
      <c r="G66" s="17"/>
      <c r="H66" s="16">
        <f>H67</f>
        <v>0</v>
      </c>
      <c r="K66" s="16">
        <f>K67</f>
        <v>0</v>
      </c>
      <c r="L66" s="32">
        <v>0</v>
      </c>
    </row>
    <row r="67" spans="1:12" ht="32.25">
      <c r="A67" s="18" t="s">
        <v>85</v>
      </c>
      <c r="B67" s="19" t="s">
        <v>119</v>
      </c>
      <c r="C67" s="21"/>
      <c r="D67" s="22">
        <v>0</v>
      </c>
      <c r="E67" s="29">
        <f>E68</f>
        <v>0</v>
      </c>
      <c r="F67" s="25"/>
      <c r="G67" s="17"/>
      <c r="H67" s="21">
        <v>0</v>
      </c>
      <c r="K67" s="21">
        <v>0</v>
      </c>
      <c r="L67" s="33">
        <v>0</v>
      </c>
    </row>
    <row r="68" spans="1:12" ht="65.25" customHeight="1">
      <c r="A68" s="13" t="s">
        <v>86</v>
      </c>
      <c r="B68" s="27" t="s">
        <v>87</v>
      </c>
      <c r="C68" s="21"/>
      <c r="D68" s="23">
        <v>0</v>
      </c>
      <c r="E68" s="25"/>
      <c r="F68" s="23">
        <v>0</v>
      </c>
      <c r="G68" s="17"/>
      <c r="H68" s="21">
        <v>0</v>
      </c>
      <c r="K68" s="21">
        <v>0</v>
      </c>
      <c r="L68" s="33">
        <v>0</v>
      </c>
    </row>
    <row r="69" spans="1:12" ht="95.25" customHeight="1">
      <c r="A69" s="18" t="s">
        <v>88</v>
      </c>
      <c r="B69" s="27" t="s">
        <v>120</v>
      </c>
      <c r="C69" s="21"/>
      <c r="D69" s="22">
        <v>0</v>
      </c>
      <c r="E69" s="25"/>
      <c r="F69" s="25"/>
      <c r="G69" s="17"/>
      <c r="H69" s="21">
        <v>0</v>
      </c>
      <c r="K69" s="21">
        <v>0</v>
      </c>
      <c r="L69" s="33">
        <v>0</v>
      </c>
    </row>
    <row r="70" spans="1:12" ht="47.25">
      <c r="A70" s="13" t="s">
        <v>121</v>
      </c>
      <c r="B70" s="37" t="s">
        <v>122</v>
      </c>
      <c r="C70" s="21"/>
      <c r="D70" s="23">
        <v>0</v>
      </c>
      <c r="E70" s="25"/>
      <c r="F70" s="25"/>
      <c r="G70" s="17" t="e">
        <f>E70/D70</f>
        <v>#DIV/0!</v>
      </c>
      <c r="H70" s="16">
        <f>H71</f>
        <v>0</v>
      </c>
      <c r="K70" s="16">
        <f>K71</f>
        <v>0</v>
      </c>
      <c r="L70" s="32">
        <v>0</v>
      </c>
    </row>
    <row r="71" spans="1:12" ht="51" customHeight="1">
      <c r="A71" s="18" t="s">
        <v>123</v>
      </c>
      <c r="B71" s="36" t="s">
        <v>124</v>
      </c>
      <c r="C71" s="21"/>
      <c r="D71" s="23"/>
      <c r="E71" s="25"/>
      <c r="F71" s="25"/>
      <c r="G71" s="17"/>
      <c r="H71" s="21">
        <v>0</v>
      </c>
      <c r="K71" s="21">
        <v>0</v>
      </c>
      <c r="L71" s="33">
        <v>0</v>
      </c>
    </row>
    <row r="72" spans="1:12" ht="18.75">
      <c r="A72" s="30"/>
      <c r="B72" s="31" t="s">
        <v>29</v>
      </c>
      <c r="C72" s="24" t="e">
        <f>C10+C36+C51+C28</f>
        <v>#REF!</v>
      </c>
      <c r="D72" s="24" t="e">
        <f>D10+D36+D51+D28</f>
        <v>#REF!</v>
      </c>
      <c r="E72" s="24" t="e">
        <f>E10+E36+E51+E28</f>
        <v>#REF!</v>
      </c>
      <c r="F72" s="24" t="e">
        <f>F10+F36+F51+F28</f>
        <v>#REF!</v>
      </c>
      <c r="G72" s="17" t="e">
        <f>E72/D72</f>
        <v>#REF!</v>
      </c>
      <c r="H72" s="16">
        <f>H10+H51</f>
        <v>71955</v>
      </c>
      <c r="K72" s="16">
        <f>K10+K51</f>
        <v>68740.9</v>
      </c>
      <c r="L72" s="32">
        <f>K72/H72</f>
        <v>0.9553318046000973</v>
      </c>
    </row>
  </sheetData>
  <sheetProtection selectLockedCells="1" selectUnlockedCells="1"/>
  <mergeCells count="7">
    <mergeCell ref="A7:L7"/>
    <mergeCell ref="A8:L8"/>
    <mergeCell ref="B2:L2"/>
    <mergeCell ref="B3:L3"/>
    <mergeCell ref="A4:L4"/>
    <mergeCell ref="A5:L5"/>
    <mergeCell ref="A6:L6"/>
  </mergeCells>
  <printOptions/>
  <pageMargins left="0.325" right="0.19652777777777777" top="0.39375" bottom="0.39375" header="0.5118055555555555" footer="0.5118055555555555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3"/>
  <sheetViews>
    <sheetView tabSelected="1" zoomScale="75" zoomScaleNormal="75" zoomScalePageLayoutView="0" workbookViewId="0" topLeftCell="A1">
      <selection activeCell="B4" sqref="B4:L4"/>
    </sheetView>
  </sheetViews>
  <sheetFormatPr defaultColWidth="8.875" defaultRowHeight="12.75"/>
  <cols>
    <col min="1" max="1" width="33.25390625" style="1" customWidth="1"/>
    <col min="2" max="2" width="76.00390625" style="1" customWidth="1"/>
    <col min="3" max="7" width="0" style="1" hidden="1" customWidth="1"/>
    <col min="8" max="8" width="14.25390625" style="1" customWidth="1"/>
    <col min="9" max="10" width="0" style="1" hidden="1" customWidth="1"/>
    <col min="11" max="11" width="15.625" style="34" customWidth="1"/>
    <col min="12" max="12" width="16.25390625" style="4" customWidth="1"/>
    <col min="13" max="16384" width="8.875" style="1" customWidth="1"/>
  </cols>
  <sheetData>
    <row r="1" spans="1:8" ht="21.75" customHeight="1">
      <c r="A1" s="5"/>
      <c r="B1" s="6"/>
      <c r="C1" s="6"/>
      <c r="D1" s="7"/>
      <c r="H1" s="8"/>
    </row>
    <row r="2" spans="1:12" ht="22.5" customHeight="1">
      <c r="A2" s="5"/>
      <c r="B2" s="42" t="s">
        <v>35</v>
      </c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24.75" customHeight="1">
      <c r="A3" s="5"/>
      <c r="B3" s="42" t="s">
        <v>131</v>
      </c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ht="24.75" customHeight="1">
      <c r="A4" s="5"/>
      <c r="B4" s="43" t="s">
        <v>132</v>
      </c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2" ht="24.75" customHeight="1">
      <c r="A5" s="39" t="s">
        <v>31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1:12" ht="18.75">
      <c r="A6" s="39" t="s">
        <v>128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</row>
    <row r="7" spans="1:12" ht="18.75">
      <c r="A7" s="39" t="s">
        <v>125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</row>
    <row r="8" spans="1:12" ht="18.75">
      <c r="A8" s="39" t="s">
        <v>126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</row>
    <row r="9" spans="1:12" ht="18" customHeight="1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</row>
    <row r="10" spans="1:12" s="4" customFormat="1" ht="47.25">
      <c r="A10" s="12" t="s">
        <v>0</v>
      </c>
      <c r="B10" s="12" t="s">
        <v>1</v>
      </c>
      <c r="C10" s="13"/>
      <c r="D10" s="13"/>
      <c r="E10" s="13"/>
      <c r="F10" s="13"/>
      <c r="G10" s="13"/>
      <c r="H10" s="14" t="s">
        <v>129</v>
      </c>
      <c r="I10" s="10"/>
      <c r="J10" s="10"/>
      <c r="K10" s="14" t="s">
        <v>130</v>
      </c>
      <c r="L10" s="14" t="s">
        <v>30</v>
      </c>
    </row>
    <row r="11" spans="1:12" ht="18.75">
      <c r="A11" s="13" t="s">
        <v>2</v>
      </c>
      <c r="B11" s="15" t="s">
        <v>3</v>
      </c>
      <c r="C11" s="16" t="e">
        <f>C12+#REF!+C26</f>
        <v>#REF!</v>
      </c>
      <c r="D11" s="16" t="e">
        <f>D12+#REF!+D26</f>
        <v>#REF!</v>
      </c>
      <c r="E11" s="16" t="e">
        <f>E12+#REF!+E26</f>
        <v>#REF!</v>
      </c>
      <c r="F11" s="16" t="e">
        <f>F12+#REF!+F26</f>
        <v>#REF!</v>
      </c>
      <c r="G11" s="17" t="e">
        <f>E11/D11</f>
        <v>#REF!</v>
      </c>
      <c r="H11" s="16">
        <f>H12+H26+H29+H37+H47+H34</f>
        <v>59871.700000000004</v>
      </c>
      <c r="I11" s="16" t="e">
        <f>I12+#REF!+I27+I30+I34+I42</f>
        <v>#REF!</v>
      </c>
      <c r="J11" s="16" t="e">
        <f>J12+#REF!+J27+J30+J34+J42</f>
        <v>#REF!</v>
      </c>
      <c r="K11" s="16">
        <f>K12+K26+K29+K37+K47+K34</f>
        <v>56753</v>
      </c>
      <c r="L11" s="32">
        <f>K11/H11</f>
        <v>0.9479102814852426</v>
      </c>
    </row>
    <row r="12" spans="1:12" ht="18.75">
      <c r="A12" s="13" t="s">
        <v>4</v>
      </c>
      <c r="B12" s="15" t="s">
        <v>5</v>
      </c>
      <c r="C12" s="16">
        <f>C13+C21</f>
        <v>27564.090000000004</v>
      </c>
      <c r="D12" s="16">
        <f>D13+D21</f>
        <v>22261.3</v>
      </c>
      <c r="E12" s="16">
        <f>E13+E21</f>
        <v>15714.946</v>
      </c>
      <c r="F12" s="16">
        <f>F13+F21</f>
        <v>18183.4671</v>
      </c>
      <c r="G12" s="17">
        <f>E12/D12</f>
        <v>0.7059311900023808</v>
      </c>
      <c r="H12" s="16">
        <f>H13+H21+H24</f>
        <v>52325.3</v>
      </c>
      <c r="I12" s="16" t="e">
        <f>I13+I21+I24</f>
        <v>#REF!</v>
      </c>
      <c r="J12" s="16" t="e">
        <f>J13+J21+J24</f>
        <v>#REF!</v>
      </c>
      <c r="K12" s="16">
        <f>K13+K21+K24</f>
        <v>50653.5</v>
      </c>
      <c r="L12" s="32">
        <f aca="true" t="shared" si="0" ref="L12:L66">K12/H12</f>
        <v>0.9680498726237594</v>
      </c>
    </row>
    <row r="13" spans="1:12" ht="32.25">
      <c r="A13" s="18" t="s">
        <v>36</v>
      </c>
      <c r="B13" s="19" t="s">
        <v>6</v>
      </c>
      <c r="C13" s="20">
        <f>C14+C17</f>
        <v>21960.848</v>
      </c>
      <c r="D13" s="20">
        <f>D14+D17</f>
        <v>17020</v>
      </c>
      <c r="E13" s="20">
        <f>E14+E17</f>
        <v>11020.506</v>
      </c>
      <c r="F13" s="20">
        <f>F14+F17</f>
        <v>13019.5831</v>
      </c>
      <c r="G13" s="17">
        <f>E13/D13</f>
        <v>0.6475032902467684</v>
      </c>
      <c r="H13" s="21">
        <f>H14+H17+H20</f>
        <v>33110.3</v>
      </c>
      <c r="I13" s="21" t="e">
        <f>I14+I17+I20</f>
        <v>#REF!</v>
      </c>
      <c r="J13" s="21" t="e">
        <f>J14+J17+J20</f>
        <v>#REF!</v>
      </c>
      <c r="K13" s="21">
        <f>K14+K17+K20</f>
        <v>34884.200000000004</v>
      </c>
      <c r="L13" s="33">
        <f>K13/H13</f>
        <v>1.0535754734931426</v>
      </c>
    </row>
    <row r="14" spans="1:12" ht="32.25">
      <c r="A14" s="18" t="s">
        <v>37</v>
      </c>
      <c r="B14" s="19" t="s">
        <v>7</v>
      </c>
      <c r="C14" s="21">
        <v>17038.771</v>
      </c>
      <c r="D14" s="21">
        <v>12420</v>
      </c>
      <c r="E14" s="22">
        <v>8970.265</v>
      </c>
      <c r="F14" s="20">
        <f>E14/10*12</f>
        <v>10764.318</v>
      </c>
      <c r="G14" s="17">
        <f>E14/D14</f>
        <v>0.7222435587761674</v>
      </c>
      <c r="H14" s="21">
        <f>H15+H16</f>
        <v>23805.3</v>
      </c>
      <c r="I14" s="21" t="e">
        <f>I15+I16</f>
        <v>#REF!</v>
      </c>
      <c r="J14" s="21" t="e">
        <f>J15+J16</f>
        <v>#REF!</v>
      </c>
      <c r="K14" s="21">
        <f>K15+K16</f>
        <v>26083.600000000002</v>
      </c>
      <c r="L14" s="33">
        <f t="shared" si="0"/>
        <v>1.0957055781695675</v>
      </c>
    </row>
    <row r="15" spans="1:12" ht="32.25">
      <c r="A15" s="18" t="s">
        <v>38</v>
      </c>
      <c r="B15" s="19" t="s">
        <v>7</v>
      </c>
      <c r="C15" s="21"/>
      <c r="D15" s="21"/>
      <c r="E15" s="22"/>
      <c r="F15" s="20"/>
      <c r="G15" s="17"/>
      <c r="H15" s="21">
        <v>23800</v>
      </c>
      <c r="I15" s="3" t="e">
        <f>#REF!</f>
        <v>#REF!</v>
      </c>
      <c r="J15" s="3" t="e">
        <f>#REF!</f>
        <v>#REF!</v>
      </c>
      <c r="K15" s="21">
        <v>26083.4</v>
      </c>
      <c r="L15" s="33">
        <f t="shared" si="0"/>
        <v>1.0959411764705882</v>
      </c>
    </row>
    <row r="16" spans="1:13" ht="48">
      <c r="A16" s="18" t="s">
        <v>39</v>
      </c>
      <c r="B16" s="19" t="s">
        <v>40</v>
      </c>
      <c r="C16" s="21"/>
      <c r="D16" s="21"/>
      <c r="E16" s="22"/>
      <c r="F16" s="20"/>
      <c r="G16" s="17"/>
      <c r="H16" s="21">
        <v>5.3</v>
      </c>
      <c r="I16" s="2"/>
      <c r="J16" s="2"/>
      <c r="K16" s="21">
        <v>0.2</v>
      </c>
      <c r="L16" s="33">
        <f t="shared" si="0"/>
        <v>0.03773584905660378</v>
      </c>
      <c r="M16" s="9"/>
    </row>
    <row r="17" spans="1:13" ht="32.25">
      <c r="A17" s="18" t="s">
        <v>41</v>
      </c>
      <c r="B17" s="19" t="s">
        <v>32</v>
      </c>
      <c r="C17" s="21">
        <v>4922.077</v>
      </c>
      <c r="D17" s="21">
        <v>4600</v>
      </c>
      <c r="E17" s="22">
        <v>2050.241</v>
      </c>
      <c r="F17" s="20">
        <f>E17/10*11</f>
        <v>2255.2651</v>
      </c>
      <c r="G17" s="17">
        <f>E17/D17</f>
        <v>0.4457045652173913</v>
      </c>
      <c r="H17" s="21">
        <f>H18+H19</f>
        <v>9305</v>
      </c>
      <c r="I17" s="21">
        <f>I18+I19</f>
        <v>10304</v>
      </c>
      <c r="J17" s="21">
        <f>J18+J19</f>
        <v>11027.08</v>
      </c>
      <c r="K17" s="21">
        <f>K18+K19</f>
        <v>8825</v>
      </c>
      <c r="L17" s="33">
        <f t="shared" si="0"/>
        <v>0.9484148307361634</v>
      </c>
      <c r="M17" s="9"/>
    </row>
    <row r="18" spans="1:13" ht="32.25">
      <c r="A18" s="18" t="s">
        <v>42</v>
      </c>
      <c r="B18" s="19" t="s">
        <v>32</v>
      </c>
      <c r="C18" s="21"/>
      <c r="D18" s="21"/>
      <c r="E18" s="22"/>
      <c r="F18" s="20"/>
      <c r="G18" s="17"/>
      <c r="H18" s="21">
        <v>9300</v>
      </c>
      <c r="I18" s="2">
        <f>H18*1.08</f>
        <v>10044</v>
      </c>
      <c r="J18" s="2">
        <f>I18*1.07</f>
        <v>10747.08</v>
      </c>
      <c r="K18" s="21">
        <v>8824.2</v>
      </c>
      <c r="L18" s="33">
        <f t="shared" si="0"/>
        <v>0.9488387096774195</v>
      </c>
      <c r="M18" s="9"/>
    </row>
    <row r="19" spans="1:13" ht="48">
      <c r="A19" s="18" t="s">
        <v>43</v>
      </c>
      <c r="B19" s="19" t="s">
        <v>44</v>
      </c>
      <c r="C19" s="21"/>
      <c r="D19" s="21"/>
      <c r="E19" s="22"/>
      <c r="F19" s="20"/>
      <c r="G19" s="17"/>
      <c r="H19" s="21">
        <v>5</v>
      </c>
      <c r="I19" s="2">
        <v>260</v>
      </c>
      <c r="J19" s="2">
        <v>280</v>
      </c>
      <c r="K19" s="21">
        <v>0.8</v>
      </c>
      <c r="L19" s="33">
        <f>K19/H19</f>
        <v>0.16</v>
      </c>
      <c r="M19" s="9"/>
    </row>
    <row r="20" spans="1:13" ht="32.25">
      <c r="A20" s="18" t="s">
        <v>34</v>
      </c>
      <c r="B20" s="19" t="s">
        <v>45</v>
      </c>
      <c r="C20" s="21"/>
      <c r="D20" s="21"/>
      <c r="E20" s="22"/>
      <c r="F20" s="20"/>
      <c r="G20" s="17"/>
      <c r="H20" s="21">
        <v>0</v>
      </c>
      <c r="I20" s="2">
        <v>300</v>
      </c>
      <c r="J20" s="2">
        <v>320</v>
      </c>
      <c r="K20" s="21">
        <v>-24.4</v>
      </c>
      <c r="L20" s="33">
        <v>0</v>
      </c>
      <c r="M20" s="9"/>
    </row>
    <row r="21" spans="1:12" ht="18.75">
      <c r="A21" s="18" t="s">
        <v>46</v>
      </c>
      <c r="B21" s="19" t="s">
        <v>8</v>
      </c>
      <c r="C21" s="21">
        <v>5603.242</v>
      </c>
      <c r="D21" s="21">
        <v>5241.3</v>
      </c>
      <c r="E21" s="22">
        <v>4694.44</v>
      </c>
      <c r="F21" s="20">
        <f>E21/10*11</f>
        <v>5163.884</v>
      </c>
      <c r="G21" s="17">
        <f>E21/D21</f>
        <v>0.8956632896418826</v>
      </c>
      <c r="H21" s="21">
        <f>H22+H23</f>
        <v>18015</v>
      </c>
      <c r="I21" s="21">
        <f>I22+I23</f>
        <v>71.2</v>
      </c>
      <c r="J21" s="21">
        <f>J22+J23</f>
        <v>77.334</v>
      </c>
      <c r="K21" s="21">
        <f>K22+K23</f>
        <v>14112.6</v>
      </c>
      <c r="L21" s="33">
        <f t="shared" si="0"/>
        <v>0.7833805162364696</v>
      </c>
    </row>
    <row r="22" spans="1:12" ht="18.75">
      <c r="A22" s="18" t="s">
        <v>47</v>
      </c>
      <c r="B22" s="19" t="s">
        <v>8</v>
      </c>
      <c r="C22" s="21"/>
      <c r="D22" s="21"/>
      <c r="E22" s="22"/>
      <c r="F22" s="20"/>
      <c r="G22" s="17"/>
      <c r="H22" s="21">
        <v>18000</v>
      </c>
      <c r="I22" s="2">
        <v>55</v>
      </c>
      <c r="J22" s="2">
        <v>60</v>
      </c>
      <c r="K22" s="21">
        <v>14097.7</v>
      </c>
      <c r="L22" s="33">
        <f t="shared" si="0"/>
        <v>0.7832055555555556</v>
      </c>
    </row>
    <row r="23" spans="1:12" ht="32.25">
      <c r="A23" s="18" t="s">
        <v>48</v>
      </c>
      <c r="B23" s="19" t="s">
        <v>49</v>
      </c>
      <c r="C23" s="21"/>
      <c r="D23" s="21"/>
      <c r="E23" s="22"/>
      <c r="F23" s="20"/>
      <c r="G23" s="17"/>
      <c r="H23" s="21">
        <v>15</v>
      </c>
      <c r="I23" s="2">
        <f>H23*1.08</f>
        <v>16.200000000000003</v>
      </c>
      <c r="J23" s="2">
        <f>I23*1.07</f>
        <v>17.334000000000003</v>
      </c>
      <c r="K23" s="21">
        <v>14.9</v>
      </c>
      <c r="L23" s="33">
        <f t="shared" si="0"/>
        <v>0.9933333333333334</v>
      </c>
    </row>
    <row r="24" spans="1:12" ht="32.25">
      <c r="A24" s="18" t="s">
        <v>89</v>
      </c>
      <c r="B24" s="19" t="s">
        <v>50</v>
      </c>
      <c r="C24" s="21"/>
      <c r="D24" s="21"/>
      <c r="E24" s="22"/>
      <c r="F24" s="20"/>
      <c r="G24" s="17"/>
      <c r="H24" s="21">
        <f>H25</f>
        <v>1200</v>
      </c>
      <c r="I24" s="21" t="e">
        <f>I25</f>
        <v>#REF!</v>
      </c>
      <c r="J24" s="21" t="e">
        <f>J25</f>
        <v>#REF!</v>
      </c>
      <c r="K24" s="21">
        <f>K25</f>
        <v>1656.7</v>
      </c>
      <c r="L24" s="33">
        <f t="shared" si="0"/>
        <v>1.3805833333333333</v>
      </c>
    </row>
    <row r="25" spans="1:12" ht="48">
      <c r="A25" s="18" t="s">
        <v>90</v>
      </c>
      <c r="B25" s="19" t="s">
        <v>91</v>
      </c>
      <c r="C25" s="21"/>
      <c r="D25" s="21"/>
      <c r="E25" s="22"/>
      <c r="F25" s="20"/>
      <c r="G25" s="17"/>
      <c r="H25" s="21">
        <v>1200</v>
      </c>
      <c r="I25" s="2" t="e">
        <f>#REF!+#REF!</f>
        <v>#REF!</v>
      </c>
      <c r="J25" s="2" t="e">
        <f>#REF!+#REF!</f>
        <v>#REF!</v>
      </c>
      <c r="K25" s="21">
        <v>1656.7</v>
      </c>
      <c r="L25" s="33">
        <f t="shared" si="0"/>
        <v>1.3805833333333333</v>
      </c>
    </row>
    <row r="26" spans="1:12" ht="32.25">
      <c r="A26" s="13" t="s">
        <v>9</v>
      </c>
      <c r="B26" s="15" t="s">
        <v>10</v>
      </c>
      <c r="C26" s="23">
        <f>C27</f>
        <v>0.5</v>
      </c>
      <c r="D26" s="23">
        <f>D27</f>
        <v>10</v>
      </c>
      <c r="E26" s="23">
        <f>E27</f>
        <v>4.34334</v>
      </c>
      <c r="F26" s="23">
        <f>F27</f>
        <v>5</v>
      </c>
      <c r="G26" s="17">
        <f aca="true" t="shared" si="1" ref="G26:G43">E26/D26</f>
        <v>0.43433400000000005</v>
      </c>
      <c r="H26" s="16">
        <f>H27</f>
        <v>5</v>
      </c>
      <c r="I26" s="2"/>
      <c r="J26" s="2"/>
      <c r="K26" s="16">
        <f>K27</f>
        <v>0</v>
      </c>
      <c r="L26" s="32">
        <f t="shared" si="0"/>
        <v>0</v>
      </c>
    </row>
    <row r="27" spans="1:12" ht="18.75">
      <c r="A27" s="18" t="s">
        <v>51</v>
      </c>
      <c r="B27" s="19" t="s">
        <v>52</v>
      </c>
      <c r="C27" s="21">
        <v>0.5</v>
      </c>
      <c r="D27" s="22">
        <f>D28</f>
        <v>10</v>
      </c>
      <c r="E27" s="22">
        <f>E28</f>
        <v>4.34334</v>
      </c>
      <c r="F27" s="22">
        <f>F28</f>
        <v>5</v>
      </c>
      <c r="G27" s="17">
        <f t="shared" si="1"/>
        <v>0.43433400000000005</v>
      </c>
      <c r="H27" s="21">
        <f>H28</f>
        <v>5</v>
      </c>
      <c r="I27" s="16">
        <f>I28</f>
        <v>0</v>
      </c>
      <c r="J27" s="16">
        <f>J28</f>
        <v>0</v>
      </c>
      <c r="K27" s="21">
        <f>K28</f>
        <v>0</v>
      </c>
      <c r="L27" s="33">
        <f t="shared" si="0"/>
        <v>0</v>
      </c>
    </row>
    <row r="28" spans="1:18" ht="18.75">
      <c r="A28" s="18" t="s">
        <v>53</v>
      </c>
      <c r="B28" s="19" t="s">
        <v>54</v>
      </c>
      <c r="C28" s="21">
        <v>0.5</v>
      </c>
      <c r="D28" s="22">
        <v>10</v>
      </c>
      <c r="E28" s="22">
        <v>4.34334</v>
      </c>
      <c r="F28" s="22">
        <v>5</v>
      </c>
      <c r="G28" s="17">
        <f t="shared" si="1"/>
        <v>0.43433400000000005</v>
      </c>
      <c r="H28" s="21">
        <v>5</v>
      </c>
      <c r="I28" s="21">
        <f>I29</f>
        <v>0</v>
      </c>
      <c r="J28" s="21">
        <f>J29</f>
        <v>0</v>
      </c>
      <c r="K28" s="21">
        <v>0</v>
      </c>
      <c r="L28" s="33">
        <f t="shared" si="0"/>
        <v>0</v>
      </c>
      <c r="R28" s="11"/>
    </row>
    <row r="29" spans="1:12" ht="32.25">
      <c r="A29" s="13" t="s">
        <v>11</v>
      </c>
      <c r="B29" s="15" t="s">
        <v>55</v>
      </c>
      <c r="C29" s="24" t="e">
        <f>#REF!</f>
        <v>#REF!</v>
      </c>
      <c r="D29" s="24" t="e">
        <f>#REF!</f>
        <v>#REF!</v>
      </c>
      <c r="E29" s="24" t="e">
        <f>#REF!</f>
        <v>#REF!</v>
      </c>
      <c r="F29" s="24" t="e">
        <f>#REF!</f>
        <v>#REF!</v>
      </c>
      <c r="G29" s="17" t="e">
        <f t="shared" si="1"/>
        <v>#REF!</v>
      </c>
      <c r="H29" s="16">
        <f>H31</f>
        <v>5931.4</v>
      </c>
      <c r="K29" s="16">
        <f>K31</f>
        <v>5549.5</v>
      </c>
      <c r="L29" s="32">
        <f t="shared" si="0"/>
        <v>0.9356138517044881</v>
      </c>
    </row>
    <row r="30" spans="1:12" ht="18.75">
      <c r="A30" s="18" t="s">
        <v>92</v>
      </c>
      <c r="B30" s="19" t="s">
        <v>93</v>
      </c>
      <c r="C30" s="24"/>
      <c r="D30" s="24"/>
      <c r="E30" s="24"/>
      <c r="F30" s="24"/>
      <c r="G30" s="17"/>
      <c r="H30" s="21">
        <f>H31</f>
        <v>5931.4</v>
      </c>
      <c r="I30" s="16">
        <f>I31</f>
        <v>0</v>
      </c>
      <c r="J30" s="16">
        <f>J31</f>
        <v>0</v>
      </c>
      <c r="K30" s="21">
        <f>K31</f>
        <v>5549.5</v>
      </c>
      <c r="L30" s="33">
        <f t="shared" si="0"/>
        <v>0.9356138517044881</v>
      </c>
    </row>
    <row r="31" spans="1:12" ht="32.25">
      <c r="A31" s="18" t="s">
        <v>56</v>
      </c>
      <c r="B31" s="19" t="s">
        <v>94</v>
      </c>
      <c r="C31" s="21">
        <v>185.9</v>
      </c>
      <c r="D31" s="20">
        <v>100</v>
      </c>
      <c r="E31" s="20">
        <v>-27</v>
      </c>
      <c r="F31" s="22">
        <v>0</v>
      </c>
      <c r="G31" s="17">
        <f t="shared" si="1"/>
        <v>-0.27</v>
      </c>
      <c r="H31" s="21">
        <f>H32+H33</f>
        <v>5931.4</v>
      </c>
      <c r="I31" s="35"/>
      <c r="J31" s="35"/>
      <c r="K31" s="21">
        <f>K32+K33</f>
        <v>5549.5</v>
      </c>
      <c r="L31" s="33">
        <f t="shared" si="0"/>
        <v>0.9356138517044881</v>
      </c>
    </row>
    <row r="32" spans="1:12" ht="32.25">
      <c r="A32" s="18" t="s">
        <v>95</v>
      </c>
      <c r="B32" s="19" t="s">
        <v>96</v>
      </c>
      <c r="C32" s="21"/>
      <c r="D32" s="20"/>
      <c r="E32" s="20"/>
      <c r="F32" s="22"/>
      <c r="G32" s="17"/>
      <c r="H32" s="21">
        <v>5931.4</v>
      </c>
      <c r="I32" s="35"/>
      <c r="J32" s="35"/>
      <c r="K32" s="21">
        <v>5549.5</v>
      </c>
      <c r="L32" s="33">
        <f t="shared" si="0"/>
        <v>0.9356138517044881</v>
      </c>
    </row>
    <row r="33" spans="1:12" ht="32.25">
      <c r="A33" s="18" t="s">
        <v>97</v>
      </c>
      <c r="B33" s="19" t="s">
        <v>98</v>
      </c>
      <c r="C33" s="21"/>
      <c r="D33" s="20"/>
      <c r="E33" s="20"/>
      <c r="F33" s="22"/>
      <c r="G33" s="17"/>
      <c r="H33" s="21">
        <v>0</v>
      </c>
      <c r="I33" s="35"/>
      <c r="J33" s="35"/>
      <c r="K33" s="21">
        <v>0</v>
      </c>
      <c r="L33" s="33">
        <v>0</v>
      </c>
    </row>
    <row r="34" spans="1:12" ht="33.75" customHeight="1">
      <c r="A34" s="13" t="s">
        <v>99</v>
      </c>
      <c r="B34" s="15" t="s">
        <v>100</v>
      </c>
      <c r="C34" s="16"/>
      <c r="D34" s="24"/>
      <c r="E34" s="24"/>
      <c r="F34" s="23"/>
      <c r="G34" s="17"/>
      <c r="H34" s="16">
        <f>H35</f>
        <v>0</v>
      </c>
      <c r="I34" s="16">
        <f>I35+I36</f>
        <v>0</v>
      </c>
      <c r="J34" s="16">
        <f>J35+J36</f>
        <v>0</v>
      </c>
      <c r="K34" s="16">
        <f>K35</f>
        <v>0</v>
      </c>
      <c r="L34" s="32">
        <v>0</v>
      </c>
    </row>
    <row r="35" spans="1:12" ht="30.75" customHeight="1">
      <c r="A35" s="18" t="s">
        <v>101</v>
      </c>
      <c r="B35" s="36" t="s">
        <v>102</v>
      </c>
      <c r="C35" s="21"/>
      <c r="D35" s="20"/>
      <c r="E35" s="20"/>
      <c r="F35" s="22"/>
      <c r="G35" s="17"/>
      <c r="H35" s="21">
        <f>H36</f>
        <v>0</v>
      </c>
      <c r="K35" s="21">
        <f>K36</f>
        <v>0</v>
      </c>
      <c r="L35" s="33">
        <v>0</v>
      </c>
    </row>
    <row r="36" spans="1:12" ht="32.25" customHeight="1">
      <c r="A36" s="18" t="s">
        <v>103</v>
      </c>
      <c r="B36" s="19" t="s">
        <v>104</v>
      </c>
      <c r="C36" s="21"/>
      <c r="D36" s="20"/>
      <c r="E36" s="20"/>
      <c r="F36" s="22"/>
      <c r="G36" s="17"/>
      <c r="H36" s="21">
        <v>0</v>
      </c>
      <c r="I36" s="21">
        <f>I37</f>
        <v>0</v>
      </c>
      <c r="J36" s="21">
        <f>J37</f>
        <v>0</v>
      </c>
      <c r="K36" s="21">
        <v>0</v>
      </c>
      <c r="L36" s="33">
        <v>0</v>
      </c>
    </row>
    <row r="37" spans="1:12" ht="18.75">
      <c r="A37" s="13" t="s">
        <v>12</v>
      </c>
      <c r="B37" s="15" t="s">
        <v>13</v>
      </c>
      <c r="C37" s="24">
        <f>C39+C41+C38</f>
        <v>1841.9</v>
      </c>
      <c r="D37" s="24">
        <f>D39+D41+D38</f>
        <v>1212</v>
      </c>
      <c r="E37" s="23">
        <f>E39+E41+E38</f>
        <v>906.2</v>
      </c>
      <c r="F37" s="23">
        <f>F39+F41+F38</f>
        <v>1001.708888888889</v>
      </c>
      <c r="G37" s="17">
        <f t="shared" si="1"/>
        <v>0.7476897689768978</v>
      </c>
      <c r="H37" s="16">
        <f>H38+H41</f>
        <v>1610</v>
      </c>
      <c r="I37" s="21">
        <f>SUM(I38:I41)</f>
        <v>0</v>
      </c>
      <c r="J37" s="21">
        <f>SUM(J38:J41)</f>
        <v>0</v>
      </c>
      <c r="K37" s="16">
        <f>K38+K41</f>
        <v>550</v>
      </c>
      <c r="L37" s="32">
        <f t="shared" si="0"/>
        <v>0.3416149068322981</v>
      </c>
    </row>
    <row r="38" spans="1:12" ht="63" customHeight="1">
      <c r="A38" s="18" t="s">
        <v>14</v>
      </c>
      <c r="B38" s="19" t="s">
        <v>15</v>
      </c>
      <c r="C38" s="21">
        <v>538.6</v>
      </c>
      <c r="D38" s="22">
        <v>400</v>
      </c>
      <c r="E38" s="22">
        <v>230.3</v>
      </c>
      <c r="F38" s="20">
        <f>E38/10*11</f>
        <v>253.33</v>
      </c>
      <c r="G38" s="17">
        <f t="shared" si="1"/>
        <v>0.57575</v>
      </c>
      <c r="H38" s="21">
        <v>560</v>
      </c>
      <c r="K38" s="21">
        <v>179</v>
      </c>
      <c r="L38" s="33">
        <f t="shared" si="0"/>
        <v>0.3196428571428571</v>
      </c>
    </row>
    <row r="39" spans="1:12" ht="87" customHeight="1">
      <c r="A39" s="18" t="s">
        <v>105</v>
      </c>
      <c r="B39" s="19" t="s">
        <v>106</v>
      </c>
      <c r="C39" s="21"/>
      <c r="D39" s="20">
        <f>D40</f>
        <v>0</v>
      </c>
      <c r="E39" s="22"/>
      <c r="F39" s="25"/>
      <c r="G39" s="17" t="e">
        <f t="shared" si="1"/>
        <v>#DIV/0!</v>
      </c>
      <c r="H39" s="21">
        <v>0</v>
      </c>
      <c r="K39" s="21">
        <v>0</v>
      </c>
      <c r="L39" s="33">
        <v>0</v>
      </c>
    </row>
    <row r="40" spans="1:12" ht="48">
      <c r="A40" s="18" t="s">
        <v>107</v>
      </c>
      <c r="B40" s="19" t="s">
        <v>108</v>
      </c>
      <c r="C40" s="21"/>
      <c r="D40" s="22">
        <v>0</v>
      </c>
      <c r="E40" s="25"/>
      <c r="F40" s="25"/>
      <c r="G40" s="17" t="e">
        <f t="shared" si="1"/>
        <v>#DIV/0!</v>
      </c>
      <c r="H40" s="21">
        <v>0</v>
      </c>
      <c r="K40" s="21">
        <v>0</v>
      </c>
      <c r="L40" s="33">
        <v>0</v>
      </c>
    </row>
    <row r="41" spans="1:12" ht="32.25">
      <c r="A41" s="18" t="s">
        <v>16</v>
      </c>
      <c r="B41" s="19" t="s">
        <v>17</v>
      </c>
      <c r="C41" s="22">
        <f>C42</f>
        <v>1303.3</v>
      </c>
      <c r="D41" s="22">
        <f>D42</f>
        <v>812</v>
      </c>
      <c r="E41" s="22">
        <f>E42</f>
        <v>675.9</v>
      </c>
      <c r="F41" s="20">
        <f>F42</f>
        <v>748.3788888888889</v>
      </c>
      <c r="G41" s="17">
        <f t="shared" si="1"/>
        <v>0.8323891625615764</v>
      </c>
      <c r="H41" s="21">
        <f>H42+H45+H44</f>
        <v>1050</v>
      </c>
      <c r="K41" s="21">
        <f>K42+K45+K44+K46</f>
        <v>371</v>
      </c>
      <c r="L41" s="33">
        <f t="shared" si="0"/>
        <v>0.35333333333333333</v>
      </c>
    </row>
    <row r="42" spans="1:12" ht="48">
      <c r="A42" s="18" t="s">
        <v>57</v>
      </c>
      <c r="B42" s="19" t="s">
        <v>109</v>
      </c>
      <c r="C42" s="22">
        <f>C43+C45+C46</f>
        <v>1303.3</v>
      </c>
      <c r="D42" s="22">
        <f>D43+D45+D46</f>
        <v>812</v>
      </c>
      <c r="E42" s="22">
        <f>E43+E45+E46</f>
        <v>675.9</v>
      </c>
      <c r="F42" s="20">
        <f>F43+F45+F46</f>
        <v>748.3788888888889</v>
      </c>
      <c r="G42" s="17">
        <f t="shared" si="1"/>
        <v>0.8323891625615764</v>
      </c>
      <c r="H42" s="21">
        <f>H43</f>
        <v>1000</v>
      </c>
      <c r="I42" s="16">
        <f>I43</f>
        <v>0</v>
      </c>
      <c r="J42" s="16">
        <f>J43</f>
        <v>0</v>
      </c>
      <c r="K42" s="21">
        <f>K43</f>
        <v>270</v>
      </c>
      <c r="L42" s="33">
        <f t="shared" si="0"/>
        <v>0.27</v>
      </c>
    </row>
    <row r="43" spans="1:12" ht="48">
      <c r="A43" s="18" t="s">
        <v>58</v>
      </c>
      <c r="B43" s="19" t="s">
        <v>59</v>
      </c>
      <c r="C43" s="21">
        <v>975</v>
      </c>
      <c r="D43" s="22">
        <v>450</v>
      </c>
      <c r="E43" s="22">
        <v>380</v>
      </c>
      <c r="F43" s="20">
        <f>E43/10*11</f>
        <v>418</v>
      </c>
      <c r="G43" s="17">
        <f t="shared" si="1"/>
        <v>0.8444444444444444</v>
      </c>
      <c r="H43" s="21">
        <v>1000</v>
      </c>
      <c r="I43" s="21">
        <f>I44</f>
        <v>0</v>
      </c>
      <c r="J43" s="21">
        <f>J44</f>
        <v>0</v>
      </c>
      <c r="K43" s="21">
        <v>270</v>
      </c>
      <c r="L43" s="33">
        <f>K43/H43</f>
        <v>0.27</v>
      </c>
    </row>
    <row r="44" spans="1:12" ht="48">
      <c r="A44" s="18" t="s">
        <v>110</v>
      </c>
      <c r="B44" s="19" t="s">
        <v>59</v>
      </c>
      <c r="C44" s="21">
        <v>10</v>
      </c>
      <c r="D44" s="22">
        <v>0</v>
      </c>
      <c r="E44" s="22">
        <v>50</v>
      </c>
      <c r="F44" s="20">
        <f>E44/9*11.5</f>
        <v>63.888888888888886</v>
      </c>
      <c r="G44" s="17">
        <v>50</v>
      </c>
      <c r="H44" s="21">
        <v>0</v>
      </c>
      <c r="K44" s="21">
        <v>45</v>
      </c>
      <c r="L44" s="33">
        <v>1.45</v>
      </c>
    </row>
    <row r="45" spans="1:12" ht="48">
      <c r="A45" s="18" t="s">
        <v>60</v>
      </c>
      <c r="B45" s="19" t="s">
        <v>59</v>
      </c>
      <c r="C45" s="21">
        <v>305.3</v>
      </c>
      <c r="D45" s="22">
        <v>300</v>
      </c>
      <c r="E45" s="22">
        <v>255.9</v>
      </c>
      <c r="F45" s="20">
        <f>E45/10*11</f>
        <v>281.49</v>
      </c>
      <c r="G45" s="17">
        <f>E45/D45</f>
        <v>0.853</v>
      </c>
      <c r="H45" s="21">
        <v>50</v>
      </c>
      <c r="K45" s="21">
        <v>46</v>
      </c>
      <c r="L45" s="33">
        <f t="shared" si="0"/>
        <v>0.92</v>
      </c>
    </row>
    <row r="46" spans="1:12" ht="63.75">
      <c r="A46" s="18" t="s">
        <v>61</v>
      </c>
      <c r="B46" s="19" t="s">
        <v>62</v>
      </c>
      <c r="C46" s="21">
        <v>23</v>
      </c>
      <c r="D46" s="22">
        <v>62</v>
      </c>
      <c r="E46" s="22">
        <v>40</v>
      </c>
      <c r="F46" s="20">
        <f>E46/9*11</f>
        <v>48.88888888888889</v>
      </c>
      <c r="G46" s="17">
        <f>E46/D46</f>
        <v>0.6451612903225806</v>
      </c>
      <c r="H46" s="21">
        <v>0</v>
      </c>
      <c r="I46" s="16">
        <f>I51+I53</f>
        <v>0</v>
      </c>
      <c r="J46" s="16">
        <f>J51+J53</f>
        <v>0</v>
      </c>
      <c r="K46" s="21">
        <v>10</v>
      </c>
      <c r="L46" s="33">
        <v>1.1</v>
      </c>
    </row>
    <row r="47" spans="1:12" ht="18.75">
      <c r="A47" s="13" t="s">
        <v>18</v>
      </c>
      <c r="B47" s="15" t="s">
        <v>19</v>
      </c>
      <c r="C47" s="24">
        <v>0</v>
      </c>
      <c r="D47" s="24">
        <v>0</v>
      </c>
      <c r="E47" s="24">
        <v>0</v>
      </c>
      <c r="F47" s="24">
        <v>0</v>
      </c>
      <c r="G47" s="17"/>
      <c r="H47" s="16">
        <f>H48+H50</f>
        <v>0</v>
      </c>
      <c r="I47" s="16">
        <f>I48+I51+I53</f>
        <v>0</v>
      </c>
      <c r="J47" s="16">
        <f>J48+J51+J53</f>
        <v>0</v>
      </c>
      <c r="K47" s="16">
        <f>K48+K50</f>
        <v>0</v>
      </c>
      <c r="L47" s="32">
        <v>1.026</v>
      </c>
    </row>
    <row r="48" spans="1:12" ht="18.75">
      <c r="A48" s="13" t="s">
        <v>20</v>
      </c>
      <c r="B48" s="26" t="s">
        <v>21</v>
      </c>
      <c r="C48" s="21"/>
      <c r="D48" s="20">
        <v>0</v>
      </c>
      <c r="E48" s="24">
        <v>0</v>
      </c>
      <c r="F48" s="20">
        <v>0</v>
      </c>
      <c r="G48" s="17"/>
      <c r="H48" s="21">
        <f>H49</f>
        <v>0</v>
      </c>
      <c r="K48" s="21">
        <f>K49</f>
        <v>0</v>
      </c>
      <c r="L48" s="33">
        <v>0</v>
      </c>
    </row>
    <row r="49" spans="1:12" ht="32.25">
      <c r="A49" s="18" t="s">
        <v>63</v>
      </c>
      <c r="B49" s="19" t="s">
        <v>111</v>
      </c>
      <c r="C49" s="21"/>
      <c r="D49" s="22">
        <v>0</v>
      </c>
      <c r="E49" s="25"/>
      <c r="F49" s="25"/>
      <c r="G49" s="17"/>
      <c r="H49" s="21">
        <v>0</v>
      </c>
      <c r="K49" s="21">
        <v>0</v>
      </c>
      <c r="L49" s="33">
        <v>0</v>
      </c>
    </row>
    <row r="50" spans="1:12" ht="18.75">
      <c r="A50" s="13" t="s">
        <v>112</v>
      </c>
      <c r="B50" s="15" t="s">
        <v>113</v>
      </c>
      <c r="C50" s="16"/>
      <c r="D50" s="23"/>
      <c r="E50" s="26"/>
      <c r="F50" s="26"/>
      <c r="G50" s="17"/>
      <c r="H50" s="16">
        <f>H51</f>
        <v>0</v>
      </c>
      <c r="K50" s="16">
        <f>K51</f>
        <v>0</v>
      </c>
      <c r="L50" s="32">
        <v>0</v>
      </c>
    </row>
    <row r="51" spans="1:12" ht="32.25">
      <c r="A51" s="18" t="s">
        <v>114</v>
      </c>
      <c r="B51" s="19" t="s">
        <v>115</v>
      </c>
      <c r="C51" s="21"/>
      <c r="D51" s="22"/>
      <c r="E51" s="25"/>
      <c r="F51" s="25"/>
      <c r="G51" s="17"/>
      <c r="H51" s="21">
        <v>0</v>
      </c>
      <c r="I51" s="21">
        <f>I52</f>
        <v>0</v>
      </c>
      <c r="J51" s="21">
        <f>J52</f>
        <v>0</v>
      </c>
      <c r="K51" s="21">
        <v>0</v>
      </c>
      <c r="L51" s="33">
        <v>0</v>
      </c>
    </row>
    <row r="52" spans="1:12" ht="18.75">
      <c r="A52" s="13" t="s">
        <v>22</v>
      </c>
      <c r="B52" s="15" t="s">
        <v>33</v>
      </c>
      <c r="C52" s="23">
        <f>C53</f>
        <v>21273.33</v>
      </c>
      <c r="D52" s="23">
        <f>D53</f>
        <v>8416.7</v>
      </c>
      <c r="E52" s="23">
        <f>E53</f>
        <v>4441.267</v>
      </c>
      <c r="F52" s="23">
        <f>F53</f>
        <v>6473.967</v>
      </c>
      <c r="G52" s="17">
        <f>E52/D52</f>
        <v>0.5276731973338719</v>
      </c>
      <c r="H52" s="16">
        <f>H57+H59+H71</f>
        <v>12083.3</v>
      </c>
      <c r="K52" s="16">
        <f>K57+K59+K71</f>
        <v>11987.9</v>
      </c>
      <c r="L52" s="32">
        <f t="shared" si="0"/>
        <v>0.9921048058063608</v>
      </c>
    </row>
    <row r="53" spans="1:12" ht="32.25">
      <c r="A53" s="13" t="s">
        <v>23</v>
      </c>
      <c r="B53" s="15" t="s">
        <v>24</v>
      </c>
      <c r="C53" s="23">
        <f>C57+C59</f>
        <v>21273.33</v>
      </c>
      <c r="D53" s="23">
        <f>D57+D59</f>
        <v>8416.7</v>
      </c>
      <c r="E53" s="23">
        <f>E57+E59</f>
        <v>4441.267</v>
      </c>
      <c r="F53" s="23">
        <f>F57+F59</f>
        <v>6473.967</v>
      </c>
      <c r="G53" s="17">
        <f>E53/D53</f>
        <v>0.5276731973338719</v>
      </c>
      <c r="H53" s="16">
        <f>H54+H57+H59</f>
        <v>12083.3</v>
      </c>
      <c r="I53" s="16">
        <f>I54+I57</f>
        <v>0</v>
      </c>
      <c r="J53" s="16">
        <f>J54+J57</f>
        <v>0</v>
      </c>
      <c r="K53" s="16">
        <f>K54+K57+K59</f>
        <v>11987.9</v>
      </c>
      <c r="L53" s="32">
        <f t="shared" si="0"/>
        <v>0.9921048058063608</v>
      </c>
    </row>
    <row r="54" spans="1:12" ht="31.5">
      <c r="A54" s="18" t="s">
        <v>64</v>
      </c>
      <c r="B54" s="27" t="s">
        <v>65</v>
      </c>
      <c r="C54" s="21">
        <v>0</v>
      </c>
      <c r="D54" s="22">
        <v>0</v>
      </c>
      <c r="E54" s="25">
        <v>0</v>
      </c>
      <c r="F54" s="20">
        <v>0</v>
      </c>
      <c r="G54" s="17">
        <v>0</v>
      </c>
      <c r="H54" s="21">
        <v>0</v>
      </c>
      <c r="I54" s="21">
        <f>I55+I56</f>
        <v>0</v>
      </c>
      <c r="J54" s="21">
        <f>J55+J56</f>
        <v>0</v>
      </c>
      <c r="K54" s="21">
        <v>0</v>
      </c>
      <c r="L54" s="33">
        <v>0</v>
      </c>
    </row>
    <row r="55" spans="1:12" ht="31.5">
      <c r="A55" s="18" t="s">
        <v>66</v>
      </c>
      <c r="B55" s="27" t="s">
        <v>67</v>
      </c>
      <c r="C55" s="21">
        <v>0</v>
      </c>
      <c r="D55" s="22">
        <v>0</v>
      </c>
      <c r="E55" s="25">
        <v>0</v>
      </c>
      <c r="F55" s="20">
        <v>0</v>
      </c>
      <c r="G55" s="17">
        <v>0</v>
      </c>
      <c r="H55" s="21">
        <v>0</v>
      </c>
      <c r="K55" s="21">
        <v>0</v>
      </c>
      <c r="L55" s="33">
        <v>0</v>
      </c>
    </row>
    <row r="56" spans="1:12" ht="47.25">
      <c r="A56" s="18" t="s">
        <v>68</v>
      </c>
      <c r="B56" s="27" t="s">
        <v>116</v>
      </c>
      <c r="C56" s="21"/>
      <c r="D56" s="22"/>
      <c r="E56" s="25"/>
      <c r="F56" s="20"/>
      <c r="G56" s="17"/>
      <c r="H56" s="21">
        <v>0</v>
      </c>
      <c r="K56" s="21">
        <v>0</v>
      </c>
      <c r="L56" s="33">
        <v>0</v>
      </c>
    </row>
    <row r="57" spans="1:12" ht="18.75">
      <c r="A57" s="18" t="s">
        <v>25</v>
      </c>
      <c r="B57" s="19" t="s">
        <v>26</v>
      </c>
      <c r="C57" s="22">
        <f>C58</f>
        <v>16978.722</v>
      </c>
      <c r="D57" s="22">
        <f>D58</f>
        <v>2000</v>
      </c>
      <c r="E57" s="22">
        <f>E58</f>
        <v>0</v>
      </c>
      <c r="F57" s="22">
        <f>F58</f>
        <v>2000</v>
      </c>
      <c r="G57" s="17">
        <f aca="true" t="shared" si="2" ref="G57:G66">E57/D57</f>
        <v>0</v>
      </c>
      <c r="H57" s="21">
        <f>H58</f>
        <v>0</v>
      </c>
      <c r="I57" s="21">
        <f>I58</f>
        <v>0</v>
      </c>
      <c r="J57" s="21">
        <f>J58</f>
        <v>0</v>
      </c>
      <c r="K57" s="21">
        <f>K58</f>
        <v>0</v>
      </c>
      <c r="L57" s="33">
        <v>0</v>
      </c>
    </row>
    <row r="58" spans="1:12" ht="32.25">
      <c r="A58" s="18" t="s">
        <v>69</v>
      </c>
      <c r="B58" s="19" t="s">
        <v>117</v>
      </c>
      <c r="C58" s="21">
        <v>16978.722</v>
      </c>
      <c r="D58" s="22">
        <v>2000</v>
      </c>
      <c r="E58" s="22">
        <v>0</v>
      </c>
      <c r="F58" s="22">
        <v>2000</v>
      </c>
      <c r="G58" s="17">
        <f t="shared" si="2"/>
        <v>0</v>
      </c>
      <c r="H58" s="21">
        <v>0</v>
      </c>
      <c r="I58" s="21">
        <f>I59+I60</f>
        <v>0</v>
      </c>
      <c r="J58" s="21">
        <f>J59+J60</f>
        <v>0</v>
      </c>
      <c r="K58" s="21">
        <v>0</v>
      </c>
      <c r="L58" s="33">
        <v>0</v>
      </c>
    </row>
    <row r="59" spans="1:12" ht="32.25">
      <c r="A59" s="18" t="s">
        <v>27</v>
      </c>
      <c r="B59" s="19" t="s">
        <v>28</v>
      </c>
      <c r="C59" s="21">
        <f>C60+C63</f>
        <v>4294.608</v>
      </c>
      <c r="D59" s="16">
        <f>D60+D63</f>
        <v>6416.7</v>
      </c>
      <c r="E59" s="16">
        <f>E60+E63</f>
        <v>4441.267</v>
      </c>
      <c r="F59" s="16">
        <f>F60+F63</f>
        <v>4473.967</v>
      </c>
      <c r="G59" s="17">
        <f t="shared" si="2"/>
        <v>0.6921419109511119</v>
      </c>
      <c r="H59" s="16">
        <f>H60+H63</f>
        <v>12083.3</v>
      </c>
      <c r="K59" s="16">
        <f>K60+K63</f>
        <v>11987.9</v>
      </c>
      <c r="L59" s="32">
        <f t="shared" si="0"/>
        <v>0.9921048058063608</v>
      </c>
    </row>
    <row r="60" spans="1:12" ht="32.25">
      <c r="A60" s="18" t="s">
        <v>70</v>
      </c>
      <c r="B60" s="19" t="s">
        <v>71</v>
      </c>
      <c r="C60" s="20">
        <f>C61+C62</f>
        <v>497.677</v>
      </c>
      <c r="D60" s="20">
        <f>D61+D62</f>
        <v>967.7</v>
      </c>
      <c r="E60" s="20">
        <f>E61+E62</f>
        <v>703.64</v>
      </c>
      <c r="F60" s="20">
        <f>F61+F62</f>
        <v>736.34</v>
      </c>
      <c r="G60" s="17">
        <f t="shared" si="2"/>
        <v>0.7271261754676035</v>
      </c>
      <c r="H60" s="21">
        <f>H61+H62</f>
        <v>1745.9</v>
      </c>
      <c r="K60" s="21">
        <f>K61+K62</f>
        <v>1723.9</v>
      </c>
      <c r="L60" s="33">
        <f t="shared" si="0"/>
        <v>0.9873990492009852</v>
      </c>
    </row>
    <row r="61" spans="1:12" ht="63.75">
      <c r="A61" s="18" t="s">
        <v>72</v>
      </c>
      <c r="B61" s="19" t="s">
        <v>73</v>
      </c>
      <c r="C61" s="21">
        <v>497.677</v>
      </c>
      <c r="D61" s="20">
        <v>935</v>
      </c>
      <c r="E61" s="22">
        <v>703.64</v>
      </c>
      <c r="F61" s="28">
        <v>703.64</v>
      </c>
      <c r="G61" s="17">
        <f t="shared" si="2"/>
        <v>0.7525561497326203</v>
      </c>
      <c r="H61" s="21">
        <v>1739.4</v>
      </c>
      <c r="I61" s="16">
        <f>I62</f>
        <v>0</v>
      </c>
      <c r="J61" s="16">
        <f>J62</f>
        <v>0</v>
      </c>
      <c r="K61" s="21">
        <v>1723.9</v>
      </c>
      <c r="L61" s="33">
        <f t="shared" si="0"/>
        <v>0.9910888812234103</v>
      </c>
    </row>
    <row r="62" spans="1:12" ht="95.25">
      <c r="A62" s="18" t="s">
        <v>74</v>
      </c>
      <c r="B62" s="19" t="s">
        <v>75</v>
      </c>
      <c r="C62" s="21"/>
      <c r="D62" s="21">
        <v>32.7</v>
      </c>
      <c r="E62" s="22">
        <v>0</v>
      </c>
      <c r="F62" s="22">
        <v>32.7</v>
      </c>
      <c r="G62" s="17">
        <f t="shared" si="2"/>
        <v>0</v>
      </c>
      <c r="H62" s="21">
        <v>6.5</v>
      </c>
      <c r="K62" s="21">
        <v>0</v>
      </c>
      <c r="L62" s="33">
        <f t="shared" si="0"/>
        <v>0</v>
      </c>
    </row>
    <row r="63" spans="1:12" ht="48">
      <c r="A63" s="18" t="s">
        <v>76</v>
      </c>
      <c r="B63" s="19" t="s">
        <v>77</v>
      </c>
      <c r="C63" s="20">
        <f>C64</f>
        <v>3796.931</v>
      </c>
      <c r="D63" s="20">
        <f>D64</f>
        <v>5449</v>
      </c>
      <c r="E63" s="20">
        <f>E64</f>
        <v>3737.627</v>
      </c>
      <c r="F63" s="20">
        <f>F64</f>
        <v>3737.627</v>
      </c>
      <c r="G63" s="17">
        <f t="shared" si="2"/>
        <v>0.6859289777940907</v>
      </c>
      <c r="H63" s="21">
        <f>H64</f>
        <v>10337.4</v>
      </c>
      <c r="K63" s="21">
        <f>K64</f>
        <v>10264</v>
      </c>
      <c r="L63" s="33">
        <f t="shared" si="0"/>
        <v>0.9928995685568905</v>
      </c>
    </row>
    <row r="64" spans="1:12" ht="63.75">
      <c r="A64" s="18" t="s">
        <v>78</v>
      </c>
      <c r="B64" s="19" t="s">
        <v>118</v>
      </c>
      <c r="C64" s="20">
        <f>C65+C66</f>
        <v>3796.931</v>
      </c>
      <c r="D64" s="20">
        <f>D65+D66</f>
        <v>5449</v>
      </c>
      <c r="E64" s="20">
        <f>E65+E66</f>
        <v>3737.627</v>
      </c>
      <c r="F64" s="20">
        <f>F65+F66</f>
        <v>3737.627</v>
      </c>
      <c r="G64" s="17">
        <f t="shared" si="2"/>
        <v>0.6859289777940907</v>
      </c>
      <c r="H64" s="21">
        <f>H65+H66</f>
        <v>10337.4</v>
      </c>
      <c r="K64" s="21">
        <f>K65+K66</f>
        <v>10264</v>
      </c>
      <c r="L64" s="33">
        <f t="shared" si="0"/>
        <v>0.9928995685568905</v>
      </c>
    </row>
    <row r="65" spans="1:12" ht="48">
      <c r="A65" s="18" t="s">
        <v>79</v>
      </c>
      <c r="B65" s="19" t="s">
        <v>80</v>
      </c>
      <c r="C65" s="21">
        <v>3524.31</v>
      </c>
      <c r="D65" s="22">
        <v>5036</v>
      </c>
      <c r="E65" s="22">
        <v>3438.95</v>
      </c>
      <c r="F65" s="21">
        <v>3438.95</v>
      </c>
      <c r="G65" s="17">
        <f t="shared" si="2"/>
        <v>0.6828733121525019</v>
      </c>
      <c r="H65" s="21">
        <v>8068.3</v>
      </c>
      <c r="I65" s="16" t="e">
        <f>I11+I46</f>
        <v>#REF!</v>
      </c>
      <c r="J65" s="16" t="e">
        <f>J11+J46</f>
        <v>#REF!</v>
      </c>
      <c r="K65" s="21">
        <v>8021.5</v>
      </c>
      <c r="L65" s="33">
        <f t="shared" si="0"/>
        <v>0.9941995215844726</v>
      </c>
    </row>
    <row r="66" spans="1:12" ht="48">
      <c r="A66" s="18" t="s">
        <v>81</v>
      </c>
      <c r="B66" s="19" t="s">
        <v>82</v>
      </c>
      <c r="C66" s="21">
        <v>272.621</v>
      </c>
      <c r="D66" s="22">
        <v>413</v>
      </c>
      <c r="E66" s="22">
        <v>298.677</v>
      </c>
      <c r="F66" s="22">
        <v>298.677</v>
      </c>
      <c r="G66" s="17">
        <f t="shared" si="2"/>
        <v>0.7231888619854722</v>
      </c>
      <c r="H66" s="21">
        <v>2269.1</v>
      </c>
      <c r="K66" s="21">
        <v>2242.5</v>
      </c>
      <c r="L66" s="33">
        <f t="shared" si="0"/>
        <v>0.988277290555727</v>
      </c>
    </row>
    <row r="67" spans="1:12" ht="18.75">
      <c r="A67" s="13" t="s">
        <v>83</v>
      </c>
      <c r="B67" s="15" t="s">
        <v>84</v>
      </c>
      <c r="C67" s="21"/>
      <c r="D67" s="29">
        <f>D68</f>
        <v>0</v>
      </c>
      <c r="E67" s="29">
        <f>E68</f>
        <v>0</v>
      </c>
      <c r="F67" s="29">
        <f>F68</f>
        <v>0</v>
      </c>
      <c r="G67" s="17"/>
      <c r="H67" s="16">
        <f>H68</f>
        <v>0</v>
      </c>
      <c r="K67" s="16">
        <f>K68</f>
        <v>0</v>
      </c>
      <c r="L67" s="32">
        <v>0</v>
      </c>
    </row>
    <row r="68" spans="1:12" ht="32.25">
      <c r="A68" s="18" t="s">
        <v>85</v>
      </c>
      <c r="B68" s="19" t="s">
        <v>119</v>
      </c>
      <c r="C68" s="21"/>
      <c r="D68" s="22">
        <v>0</v>
      </c>
      <c r="E68" s="29">
        <f>E69</f>
        <v>0</v>
      </c>
      <c r="F68" s="25"/>
      <c r="G68" s="17"/>
      <c r="H68" s="21">
        <v>0</v>
      </c>
      <c r="K68" s="21">
        <v>0</v>
      </c>
      <c r="L68" s="33">
        <v>0</v>
      </c>
    </row>
    <row r="69" spans="1:12" ht="78.75">
      <c r="A69" s="13" t="s">
        <v>86</v>
      </c>
      <c r="B69" s="27" t="s">
        <v>87</v>
      </c>
      <c r="C69" s="21"/>
      <c r="D69" s="23">
        <v>0</v>
      </c>
      <c r="E69" s="25"/>
      <c r="F69" s="23">
        <v>0</v>
      </c>
      <c r="G69" s="17"/>
      <c r="H69" s="21">
        <v>0</v>
      </c>
      <c r="K69" s="21">
        <v>0</v>
      </c>
      <c r="L69" s="33">
        <v>0</v>
      </c>
    </row>
    <row r="70" spans="1:12" ht="110.25">
      <c r="A70" s="18" t="s">
        <v>88</v>
      </c>
      <c r="B70" s="27" t="s">
        <v>120</v>
      </c>
      <c r="C70" s="21"/>
      <c r="D70" s="22">
        <v>0</v>
      </c>
      <c r="E70" s="25"/>
      <c r="F70" s="25"/>
      <c r="G70" s="17"/>
      <c r="H70" s="21">
        <v>0</v>
      </c>
      <c r="K70" s="21">
        <v>0</v>
      </c>
      <c r="L70" s="33">
        <v>0</v>
      </c>
    </row>
    <row r="71" spans="1:12" ht="47.25">
      <c r="A71" s="13" t="s">
        <v>121</v>
      </c>
      <c r="B71" s="37" t="s">
        <v>122</v>
      </c>
      <c r="C71" s="21"/>
      <c r="D71" s="23">
        <v>0</v>
      </c>
      <c r="E71" s="25"/>
      <c r="F71" s="25"/>
      <c r="G71" s="17" t="e">
        <f>E71/D71</f>
        <v>#DIV/0!</v>
      </c>
      <c r="H71" s="16">
        <f>H72</f>
        <v>0</v>
      </c>
      <c r="K71" s="16">
        <f>K72</f>
        <v>0</v>
      </c>
      <c r="L71" s="32">
        <v>0</v>
      </c>
    </row>
    <row r="72" spans="1:12" ht="65.25" customHeight="1">
      <c r="A72" s="18" t="s">
        <v>123</v>
      </c>
      <c r="B72" s="36" t="s">
        <v>124</v>
      </c>
      <c r="C72" s="21"/>
      <c r="D72" s="23"/>
      <c r="E72" s="25"/>
      <c r="F72" s="25"/>
      <c r="G72" s="17"/>
      <c r="H72" s="21">
        <v>0</v>
      </c>
      <c r="K72" s="21">
        <v>0</v>
      </c>
      <c r="L72" s="33">
        <v>0</v>
      </c>
    </row>
    <row r="73" spans="1:12" ht="23.25" customHeight="1">
      <c r="A73" s="30"/>
      <c r="B73" s="38" t="s">
        <v>29</v>
      </c>
      <c r="C73" s="24" t="e">
        <f>C11+C37+C52+C29</f>
        <v>#REF!</v>
      </c>
      <c r="D73" s="24" t="e">
        <f>D11+D37+D52+D29</f>
        <v>#REF!</v>
      </c>
      <c r="E73" s="24" t="e">
        <f>E11+E37+E52+E29</f>
        <v>#REF!</v>
      </c>
      <c r="F73" s="24" t="e">
        <f>F11+F37+F52+F29</f>
        <v>#REF!</v>
      </c>
      <c r="G73" s="17" t="e">
        <f>E73/D73</f>
        <v>#REF!</v>
      </c>
      <c r="H73" s="16">
        <f>H11+H52</f>
        <v>71955</v>
      </c>
      <c r="K73" s="16">
        <f>K11+K52</f>
        <v>68740.9</v>
      </c>
      <c r="L73" s="32">
        <f>K73/H73</f>
        <v>0.9553318046000973</v>
      </c>
    </row>
  </sheetData>
  <sheetProtection selectLockedCells="1" selectUnlockedCells="1"/>
  <mergeCells count="8">
    <mergeCell ref="A9:L9"/>
    <mergeCell ref="B2:L2"/>
    <mergeCell ref="B3:L3"/>
    <mergeCell ref="B4:L4"/>
    <mergeCell ref="A5:L5"/>
    <mergeCell ref="A6:L6"/>
    <mergeCell ref="A8:L8"/>
    <mergeCell ref="A7:L7"/>
  </mergeCells>
  <printOptions/>
  <pageMargins left="0.325" right="0.19652777777777777" top="0.39375" bottom="0.39375" header="0.5118055555555555" footer="0.511805555555555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Валентина В.В. Чиркова</cp:lastModifiedBy>
  <cp:lastPrinted>2018-03-19T11:47:03Z</cp:lastPrinted>
  <dcterms:created xsi:type="dcterms:W3CDTF">2010-10-05T07:16:42Z</dcterms:created>
  <dcterms:modified xsi:type="dcterms:W3CDTF">2018-05-23T08:10:38Z</dcterms:modified>
  <cp:category/>
  <cp:version/>
  <cp:contentType/>
  <cp:contentStatus/>
</cp:coreProperties>
</file>