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tabRatio="446" activeTab="0"/>
  </bookViews>
  <sheets>
    <sheet name="проект_3_2" sheetId="1" r:id="rId1"/>
  </sheets>
  <definedNames>
    <definedName name="Excel_BuiltIn_Print_Titles_11">#REF!</definedName>
    <definedName name="Excel_BuiltIn_Print_Titles_1_1">#REF!</definedName>
    <definedName name="_xlnm.Print_Titles" localSheetId="0">'проект_3_2'!$10:$10</definedName>
  </definedNames>
  <calcPr fullCalcOnLoad="1"/>
</workbook>
</file>

<file path=xl/sharedStrings.xml><?xml version="1.0" encoding="utf-8"?>
<sst xmlns="http://schemas.openxmlformats.org/spreadsheetml/2006/main" count="123" uniqueCount="118">
  <si>
    <t>КОД</t>
  </si>
  <si>
    <t>Источники доходов</t>
  </si>
  <si>
    <t>000 1 00 00000 00 0000 000</t>
  </si>
  <si>
    <t>НАЛОГОВЫЕ  И НЕНАЛОГОВЫЕ ДОХОДЫ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</si>
  <si>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</si>
  <si>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</si>
  <si>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</si>
  <si>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</si>
  <si>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</si>
  <si>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</si>
  <si>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</si>
  <si>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000 1 09 00000 00 0000 000</t>
  </si>
  <si>
    <t>ЗАДОЛЖЕННОСТЬ И ПЕРЕРАСЧЕТЫ ПО  ОТМЕНЕННЫМ НАЛОГАМ, СБОРАМ И ИНЫМ ОБЯЗАТЕЛЬНЫМ ПЛАТЕЖАМ</t>
  </si>
  <si>
    <t>000  113 00000 00 0000 000</t>
  </si>
  <si>
    <t>000 1 16 00000 00 0000 000</t>
  </si>
  <si>
    <t>ШТРАФЫ, САНКЦИИ, ВОЗМЕЩЕНИЕ УЩЕРБА</t>
  </si>
  <si>
    <t>182 1 16 06000 01 0000 140</t>
  </si>
  <si>
    <t>Денежные взыскания (штрафы) на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</si>
  <si>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</si>
  <si>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</si>
  <si>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000  117 00000 00 0000 000</t>
  </si>
  <si>
    <t>ПРОЧИЕ НЕНАЛОГОВЫЕ ДОХОДЫ</t>
  </si>
  <si>
    <t>000 1 17 01000 00 0000 180</t>
  </si>
  <si>
    <t>Невыясненные поступления</t>
  </si>
  <si>
    <t>000  2 00 00000 00 0000 000</t>
  </si>
  <si>
    <t>000  2 02 00000 00 0000 000</t>
  </si>
  <si>
    <t>Безвозмездные поступления от других бюджетов бюджетной системы Российской Федерации</t>
  </si>
  <si>
    <t>000  2 02 02999 00 0000 151</t>
  </si>
  <si>
    <t>Прочие субсидии</t>
  </si>
  <si>
    <t>000  2 02 03000 00 0000 151</t>
  </si>
  <si>
    <t>Субвенции бюджетам субъектов Российской Федерации и муниципальных образований</t>
  </si>
  <si>
    <t>ИТОГО ДОХОДОВ</t>
  </si>
  <si>
    <t>% исполнения</t>
  </si>
  <si>
    <t>ОТЧЕТ</t>
  </si>
  <si>
    <t>ОБ ИСПОЛНЕНИИ МЕСТНОГО БЮДЖЕТА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</si>
  <si>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</si>
  <si>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000 1 19 00000 00 0000 000</t>
  </si>
  <si>
    <t>ВОЗВРАТ ОСТАТКОВ СУБСИДИЙ И СУБВЕНЦИЙ ПРОШЛЫХ ЛЕТ</t>
  </si>
  <si>
    <t>БЕЗВОЗМЕЗДНЫЕ ПОСТУПЛЕНИЯ</t>
  </si>
  <si>
    <t>182 1 05 01050 01 0000 110</t>
  </si>
  <si>
    <t>Приложение №1</t>
  </si>
  <si>
    <t>ДОХОДЫ</t>
  </si>
  <si>
    <t>Муниципального образования Красненькая речка за 2014 год.</t>
  </si>
  <si>
    <t>Исполнено за  2014 год (тыс.руб.)</t>
  </si>
  <si>
    <t>План 2014 (тыс. руб.)</t>
  </si>
  <si>
    <t>000 1 05 01000 00 0000 110</t>
  </si>
  <si>
    <t>000 1 05 01010 01 0000 110</t>
  </si>
  <si>
    <t>182 1 05 01011 01 0000 110</t>
  </si>
  <si>
    <t>182 1 05 01012 01 0000 110</t>
  </si>
  <si>
    <t>Налог, взимаемый  с налогоплательщиков, выбравших в качестве объекта налогообложения доходы(за налоговые периоды,истекшие до 1 января 2011 года)</t>
  </si>
  <si>
    <t>000 1 05 01020 01 0000 110</t>
  </si>
  <si>
    <t>182 1 05 01021 01 0000 110</t>
  </si>
  <si>
    <t>182 1 05 01022 01 0000 110</t>
  </si>
  <si>
    <t>Налог, взимаемый  с налогоплательщиков, выбравших в качестве объекта налогообложения доходы, уменьшенные на величину расходов(за налоговые периоды,истекшие до 1 января 2011 года)</t>
  </si>
  <si>
    <t>Минимальный налог, зачисляемый в бюджеты субъектов Российской Федерации.</t>
  </si>
  <si>
    <t>000 1 05 02000 02 0000 110</t>
  </si>
  <si>
    <t>182 1 05 02010 02 0000 110</t>
  </si>
  <si>
    <t>182 1 05 02020 02 0000 110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</si>
  <si>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</si>
  <si>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182 1 05 04000 02 0000 110</t>
  </si>
  <si>
    <t>Налог, взимаемый в связи с применением патентной системы налогообложения</t>
  </si>
  <si>
    <t>182 1 05 04030 02 1000 110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</si>
  <si>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</si>
  <si>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000  1 06 01000 00 0000 110</t>
  </si>
  <si>
    <t>Налог на имущество физических лиц</t>
  </si>
  <si>
    <t>000 1 06 01010 03 0000 110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</si>
  <si>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</si>
  <si>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</si>
  <si>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</si>
  <si>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</si>
  <si>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</si>
  <si>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</si>
  <si>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</si>
  <si>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ДОХОДЫ ОТ ОКАЗАНИЯ ПЛАТНЫХ УСЛУГ (РАБОТ) И КОМПЕНСАЦИИ ЗАТРАТ ГОСУДАРСТВА</t>
  </si>
  <si>
    <t>000  113 02993 03 0000 130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</si>
  <si>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</si>
  <si>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000 1 16 90030 03 0000 140</t>
  </si>
  <si>
    <t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</si>
  <si>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</si>
  <si>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</si>
  <si>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849 1 16 90030 03 0100 140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</si>
  <si>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</si>
  <si>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</si>
  <si>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</si>
  <si>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930 1 17 01030 03 0000 180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</si>
  <si>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</si>
  <si>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</si>
  <si>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</si>
  <si>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</si>
  <si>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 мер по обеспечению сбалансированности бюджетов</t>
  </si>
  <si>
    <t>930 2 02 01003 03 0000 151</t>
  </si>
  <si>
    <t>Дотации бюджетам внутригородских муниципальных образований городов федерального значения Москвы и Санкт-Петербурга на поддержку мер по обеспечению сбалансированности бюджетов</t>
  </si>
  <si>
    <t>930 2 02 02999 03 0000 151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</si>
  <si>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</si>
  <si>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</si>
  <si>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</si>
  <si>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930 2 02 03024 03 0100 151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</si>
  <si>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</si>
  <si>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930 2 02 03024 03 0200 151</t>
  </si>
  <si>
    <t>Субвенции бюджетам внутригородских муниципальных образований Санкт-Петербурга на выполнение отдельного государственного полномочия Санкт-Петербурга по 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</si>
  <si>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000  2 02 03027 00 0000 151</t>
  </si>
  <si>
    <t>Субвенции бюджетам  муниципальных образований на содержание ребенка в семье опекуна и приемной семье, а также  вознаграждение,причитающееся приемному родителю</t>
  </si>
  <si>
    <t>930  2 02 03027 03 0000 151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</si>
  <si>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вознаграждение,причитающееся приемному родителю</t>
  </si>
  <si>
    <t>930 2 02 03027 03 0100 151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</si>
  <si>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</si>
  <si>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930 2 02 03027 03 0200 151</t>
  </si>
  <si>
    <t xml:space="preserve">Субвенции бюджетам внутригородских муниципальных образований Санкт-Петербурга на  вознаграждение, причитающееся приемному родителю </t>
  </si>
  <si>
    <t>000 2 07 00000 00 0000 180</t>
  </si>
  <si>
    <t>ПРОЧИЕ БЕЗВОЗМЕЗДНЫЕ ПОСТУПЛЕНИЯ</t>
  </si>
  <si>
    <t>930 2 07 03000 03 0000 180</t>
  </si>
  <si>
    <t>Прочие безвозмездные поступления в  бюджеты  внутригородских муниципальных образований городов федерального значения Москвы и Санкт-Петербурга</t>
  </si>
  <si>
    <t>000 2 08 00000 00 0000 180</t>
  </si>
  <si>
    <t>Перечисления    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взысканные суммы</t>
  </si>
  <si>
    <t>930 2 08 03000 03 0000 180</t>
  </si>
  <si>
    <t>Перечисления    из    бюджетов    внутригородских муниципальных  образований  городов  федерального  значения Москвы  и  Санкт-Петербурга  (в  бюджеты внутригородских муниципальных образований городов федерального значения Москвы и  Санкт-Петербурга)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  взысканные суммы</t>
  </si>
  <si>
    <t>от 29.04.2015г. № 3</t>
  </si>
  <si>
    <t>к решению Муниципального Совета МО МО Красненькая речка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</si>
</sst>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#,##0;\-#,##0"/>
    <numFmt numFmtId="176" formatCode="#,##0.0_ ;\-#,##0.0\ "/>
  </numFmts>
  <fonts count="44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72" fontId="9" fillId="34" borderId="10" xfId="0" applyNumberFormat="1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top" wrapText="1"/>
    </xf>
    <xf numFmtId="2" fontId="4" fillId="34" borderId="10" xfId="0" applyNumberFormat="1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174" fontId="9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 wrapText="1"/>
    </xf>
    <xf numFmtId="172" fontId="4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75" zoomScaleNormal="75" zoomScalePageLayoutView="0" workbookViewId="0" topLeftCell="A1">
      <selection activeCell="B3" sqref="B3:L3"/>
    </sheetView>
  </sheetViews>
  <sheetFormatPr defaultColWidth="8.875" defaultRowHeight="12.75"/>
  <cols>
    <col min="1" max="1" width="33.25390625" style="1" customWidth="1"/>
    <col min="2" max="2" width="76.00390625" style="1" customWidth="1"/>
    <col min="3" max="7" width="0" style="1" hidden="1" customWidth="1"/>
    <col min="8" max="8" width="14.25390625" style="1" customWidth="1"/>
    <col min="9" max="10" width="0" style="1" hidden="1" customWidth="1"/>
    <col min="11" max="11" width="15.625" style="37" customWidth="1"/>
    <col min="12" max="12" width="16.25390625" style="4" customWidth="1"/>
    <col min="13" max="16384" width="8.875" style="1" customWidth="1"/>
  </cols>
  <sheetData>
    <row r="1" spans="1:8" ht="21.75" customHeight="1">
      <c r="A1" s="5"/>
      <c r="B1" s="6"/>
      <c r="C1" s="6"/>
      <c r="D1" s="7"/>
      <c r="H1" s="8"/>
    </row>
    <row r="2" spans="1:12" ht="22.5" customHeight="1">
      <c r="A2" s="5"/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4.75" customHeight="1">
      <c r="A3" s="5"/>
      <c r="B3" s="41" t="s">
        <v>117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>
      <c r="A4" s="5"/>
      <c r="B4" s="42" t="s">
        <v>116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4.75" customHeight="1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8.75">
      <c r="A6" s="43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8.7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8" customHeight="1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8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4" customFormat="1" ht="48">
      <c r="A10" s="12" t="s">
        <v>0</v>
      </c>
      <c r="B10" s="12" t="s">
        <v>1</v>
      </c>
      <c r="C10" s="13"/>
      <c r="D10" s="13"/>
      <c r="E10" s="13"/>
      <c r="F10" s="13"/>
      <c r="G10" s="13"/>
      <c r="H10" s="14" t="s">
        <v>44</v>
      </c>
      <c r="I10" s="10"/>
      <c r="J10" s="10"/>
      <c r="K10" s="36" t="s">
        <v>43</v>
      </c>
      <c r="L10" s="14" t="s">
        <v>32</v>
      </c>
    </row>
    <row r="11" spans="1:12" ht="18.75">
      <c r="A11" s="13" t="s">
        <v>2</v>
      </c>
      <c r="B11" s="15" t="s">
        <v>3</v>
      </c>
      <c r="C11" s="16">
        <f>C12+C26+C30</f>
        <v>31202.350000000006</v>
      </c>
      <c r="D11" s="16">
        <f>D12+D26+D30</f>
        <v>26571.3</v>
      </c>
      <c r="E11" s="16">
        <f>E12+E26+E30</f>
        <v>22774.801339999998</v>
      </c>
      <c r="F11" s="16">
        <f>F12+F26+F30</f>
        <v>25949.530300000002</v>
      </c>
      <c r="G11" s="17">
        <f>E11/D11</f>
        <v>0.8571203268187856</v>
      </c>
      <c r="H11" s="16">
        <f>H12+H26+H30+H33+H35+H43</f>
        <v>67648.80000000002</v>
      </c>
      <c r="I11" s="16" t="e">
        <f>I12+I26+I30+I33+I35+I43</f>
        <v>#REF!</v>
      </c>
      <c r="J11" s="16" t="e">
        <f>J12+J26+J30+J33+J35+J43</f>
        <v>#REF!</v>
      </c>
      <c r="K11" s="16">
        <f>K12+K26+K30+K33+K35+K43</f>
        <v>66313.8</v>
      </c>
      <c r="L11" s="32">
        <f>K11/H11</f>
        <v>0.9802657253343738</v>
      </c>
    </row>
    <row r="12" spans="1:12" ht="18.75">
      <c r="A12" s="13" t="s">
        <v>4</v>
      </c>
      <c r="B12" s="15" t="s">
        <v>5</v>
      </c>
      <c r="C12" s="16">
        <f>C13+C21</f>
        <v>27564.090000000004</v>
      </c>
      <c r="D12" s="16">
        <f>D13+D21</f>
        <v>22261.3</v>
      </c>
      <c r="E12" s="16">
        <f>E13+E21</f>
        <v>15714.946</v>
      </c>
      <c r="F12" s="16">
        <f>F13+F21</f>
        <v>18183.4671</v>
      </c>
      <c r="G12" s="17">
        <f>E12/D12</f>
        <v>0.7059311900023808</v>
      </c>
      <c r="H12" s="16">
        <f>H13+H21+H24</f>
        <v>37139</v>
      </c>
      <c r="I12" s="16" t="e">
        <f>I13+I21+I24</f>
        <v>#REF!</v>
      </c>
      <c r="J12" s="16" t="e">
        <f>J13+J21+J24</f>
        <v>#REF!</v>
      </c>
      <c r="K12" s="16">
        <f>K13+K21+K24</f>
        <v>36258.4</v>
      </c>
      <c r="L12" s="32">
        <f aca="true" t="shared" si="0" ref="L12:L66">K12/H12</f>
        <v>0.976289076173295</v>
      </c>
    </row>
    <row r="13" spans="1:12" ht="32.25">
      <c r="A13" s="18" t="s">
        <v>45</v>
      </c>
      <c r="B13" s="19" t="s">
        <v>6</v>
      </c>
      <c r="C13" s="20">
        <f>C14+C17</f>
        <v>21960.848</v>
      </c>
      <c r="D13" s="20">
        <f>D14+D17</f>
        <v>17020</v>
      </c>
      <c r="E13" s="20">
        <f>E14+E17</f>
        <v>11020.506</v>
      </c>
      <c r="F13" s="20">
        <f>F14+F17</f>
        <v>13019.5831</v>
      </c>
      <c r="G13" s="17">
        <f>E13/D13</f>
        <v>0.6475032902467684</v>
      </c>
      <c r="H13" s="21">
        <f>H14+H17+H20</f>
        <v>29489.1</v>
      </c>
      <c r="I13" s="21" t="e">
        <f>I14+I17+I20</f>
        <v>#REF!</v>
      </c>
      <c r="J13" s="21" t="e">
        <f>J14+J17+J20</f>
        <v>#REF!</v>
      </c>
      <c r="K13" s="21">
        <f>K14+K17+K20</f>
        <v>28485.8</v>
      </c>
      <c r="L13" s="33">
        <f t="shared" si="0"/>
        <v>0.965977259394149</v>
      </c>
    </row>
    <row r="14" spans="1:12" ht="32.25">
      <c r="A14" s="18" t="s">
        <v>46</v>
      </c>
      <c r="B14" s="19" t="s">
        <v>7</v>
      </c>
      <c r="C14" s="21">
        <v>17038.771</v>
      </c>
      <c r="D14" s="21">
        <v>12420</v>
      </c>
      <c r="E14" s="22">
        <v>8970.265</v>
      </c>
      <c r="F14" s="20">
        <f>E14/10*12</f>
        <v>10764.318</v>
      </c>
      <c r="G14" s="17">
        <f>E14/D14</f>
        <v>0.7222435587761674</v>
      </c>
      <c r="H14" s="21">
        <f>H15+H16</f>
        <v>22348</v>
      </c>
      <c r="I14" s="21" t="e">
        <f>I15+I16</f>
        <v>#REF!</v>
      </c>
      <c r="J14" s="21" t="e">
        <f>J15+J16</f>
        <v>#REF!</v>
      </c>
      <c r="K14" s="21">
        <f>K15+K16</f>
        <v>22519.3</v>
      </c>
      <c r="L14" s="33">
        <f t="shared" si="0"/>
        <v>1.0076651154465723</v>
      </c>
    </row>
    <row r="15" spans="1:12" ht="32.25">
      <c r="A15" s="18" t="s">
        <v>47</v>
      </c>
      <c r="B15" s="19" t="s">
        <v>7</v>
      </c>
      <c r="C15" s="21"/>
      <c r="D15" s="21"/>
      <c r="E15" s="22"/>
      <c r="F15" s="20"/>
      <c r="G15" s="17"/>
      <c r="H15" s="21">
        <f>18047+300+4000</f>
        <v>22347</v>
      </c>
      <c r="I15" s="3" t="e">
        <f>#REF!</f>
        <v>#REF!</v>
      </c>
      <c r="J15" s="3" t="e">
        <f>#REF!</f>
        <v>#REF!</v>
      </c>
      <c r="K15" s="34">
        <v>22527.3</v>
      </c>
      <c r="L15" s="33">
        <f t="shared" si="0"/>
        <v>1.0080681970734326</v>
      </c>
    </row>
    <row r="16" spans="1:13" ht="48">
      <c r="A16" s="18" t="s">
        <v>48</v>
      </c>
      <c r="B16" s="19" t="s">
        <v>49</v>
      </c>
      <c r="C16" s="21"/>
      <c r="D16" s="21"/>
      <c r="E16" s="22"/>
      <c r="F16" s="20"/>
      <c r="G16" s="17"/>
      <c r="H16" s="21">
        <v>1</v>
      </c>
      <c r="I16" s="2"/>
      <c r="J16" s="2"/>
      <c r="K16" s="34">
        <v>-8</v>
      </c>
      <c r="L16" s="33">
        <f t="shared" si="0"/>
        <v>-8</v>
      </c>
      <c r="M16" s="9"/>
    </row>
    <row r="17" spans="1:13" ht="32.25">
      <c r="A17" s="18" t="s">
        <v>50</v>
      </c>
      <c r="B17" s="19" t="s">
        <v>35</v>
      </c>
      <c r="C17" s="21">
        <v>4922.077</v>
      </c>
      <c r="D17" s="21">
        <v>4600</v>
      </c>
      <c r="E17" s="22">
        <v>2050.241</v>
      </c>
      <c r="F17" s="20">
        <f>E17/10*11</f>
        <v>2255.2651</v>
      </c>
      <c r="G17" s="17">
        <f>E17/D17</f>
        <v>0.4457045652173913</v>
      </c>
      <c r="H17" s="21">
        <f>H18+H19</f>
        <v>4804</v>
      </c>
      <c r="I17" s="21">
        <f>I18+I19</f>
        <v>5444</v>
      </c>
      <c r="J17" s="21">
        <f>J18+J19</f>
        <v>5826.88</v>
      </c>
      <c r="K17" s="21">
        <f>K18+K19</f>
        <v>4364.5</v>
      </c>
      <c r="L17" s="33">
        <f t="shared" si="0"/>
        <v>0.9085137385512073</v>
      </c>
      <c r="M17" s="9"/>
    </row>
    <row r="18" spans="1:13" ht="32.25">
      <c r="A18" s="18" t="s">
        <v>51</v>
      </c>
      <c r="B18" s="19" t="s">
        <v>35</v>
      </c>
      <c r="C18" s="21"/>
      <c r="D18" s="21"/>
      <c r="E18" s="22"/>
      <c r="F18" s="20"/>
      <c r="G18" s="17"/>
      <c r="H18" s="21">
        <f>14000+300-500-9000</f>
        <v>4800</v>
      </c>
      <c r="I18" s="2">
        <f>H18*1.08</f>
        <v>5184</v>
      </c>
      <c r="J18" s="2">
        <f>I18*1.07</f>
        <v>5546.88</v>
      </c>
      <c r="K18" s="34">
        <v>4358.2</v>
      </c>
      <c r="L18" s="33">
        <f t="shared" si="0"/>
        <v>0.9079583333333333</v>
      </c>
      <c r="M18" s="9"/>
    </row>
    <row r="19" spans="1:13" ht="48">
      <c r="A19" s="18" t="s">
        <v>52</v>
      </c>
      <c r="B19" s="19" t="s">
        <v>53</v>
      </c>
      <c r="C19" s="21"/>
      <c r="D19" s="21"/>
      <c r="E19" s="22"/>
      <c r="F19" s="20"/>
      <c r="G19" s="17"/>
      <c r="H19" s="21">
        <f>1+3</f>
        <v>4</v>
      </c>
      <c r="I19" s="2">
        <v>260</v>
      </c>
      <c r="J19" s="2">
        <v>280</v>
      </c>
      <c r="K19" s="34">
        <v>6.3</v>
      </c>
      <c r="L19" s="33">
        <f t="shared" si="0"/>
        <v>1.575</v>
      </c>
      <c r="M19" s="9"/>
    </row>
    <row r="20" spans="1:13" ht="32.25">
      <c r="A20" s="18" t="s">
        <v>39</v>
      </c>
      <c r="B20" s="19" t="s">
        <v>54</v>
      </c>
      <c r="C20" s="21"/>
      <c r="D20" s="21"/>
      <c r="E20" s="22"/>
      <c r="F20" s="20"/>
      <c r="G20" s="17"/>
      <c r="H20" s="21">
        <f>2500-162.9</f>
        <v>2337.1</v>
      </c>
      <c r="I20" s="2">
        <v>300</v>
      </c>
      <c r="J20" s="2">
        <v>320</v>
      </c>
      <c r="K20" s="34">
        <v>1602</v>
      </c>
      <c r="L20" s="33">
        <f t="shared" si="0"/>
        <v>0.6854648923880022</v>
      </c>
      <c r="M20" s="9"/>
    </row>
    <row r="21" spans="1:12" ht="18.75">
      <c r="A21" s="18" t="s">
        <v>55</v>
      </c>
      <c r="B21" s="19" t="s">
        <v>8</v>
      </c>
      <c r="C21" s="21">
        <v>5603.242</v>
      </c>
      <c r="D21" s="21">
        <v>5241.3</v>
      </c>
      <c r="E21" s="22">
        <v>4694.44</v>
      </c>
      <c r="F21" s="20">
        <f>E21/10*11</f>
        <v>5163.884</v>
      </c>
      <c r="G21" s="17">
        <f>E21/D21</f>
        <v>0.8956632896418826</v>
      </c>
      <c r="H21" s="21">
        <f>H22+H23</f>
        <v>7249.9</v>
      </c>
      <c r="I21" s="21">
        <f>I22+I23</f>
        <v>352</v>
      </c>
      <c r="J21" s="21">
        <f>J22+J23</f>
        <v>377.79</v>
      </c>
      <c r="K21" s="21">
        <v>7130.7</v>
      </c>
      <c r="L21" s="33">
        <f t="shared" si="0"/>
        <v>0.9835583939088816</v>
      </c>
    </row>
    <row r="22" spans="1:12" ht="18.75">
      <c r="A22" s="18" t="s">
        <v>56</v>
      </c>
      <c r="B22" s="19" t="s">
        <v>8</v>
      </c>
      <c r="C22" s="21"/>
      <c r="D22" s="21"/>
      <c r="E22" s="22"/>
      <c r="F22" s="20"/>
      <c r="G22" s="17"/>
      <c r="H22" s="21">
        <f>1785+5275-85.1</f>
        <v>6974.9</v>
      </c>
      <c r="I22" s="2">
        <v>55</v>
      </c>
      <c r="J22" s="2">
        <v>60</v>
      </c>
      <c r="K22" s="34">
        <v>7090</v>
      </c>
      <c r="L22" s="33">
        <f t="shared" si="0"/>
        <v>1.0165020287029205</v>
      </c>
    </row>
    <row r="23" spans="1:12" ht="32.25">
      <c r="A23" s="18" t="s">
        <v>57</v>
      </c>
      <c r="B23" s="19" t="s">
        <v>58</v>
      </c>
      <c r="C23" s="21"/>
      <c r="D23" s="21"/>
      <c r="E23" s="22"/>
      <c r="F23" s="20"/>
      <c r="G23" s="17"/>
      <c r="H23" s="21">
        <v>275</v>
      </c>
      <c r="I23" s="2">
        <f>H23*1.08</f>
        <v>297</v>
      </c>
      <c r="J23" s="2">
        <f>I23*1.07</f>
        <v>317.79</v>
      </c>
      <c r="K23" s="34">
        <v>40.9</v>
      </c>
      <c r="L23" s="33">
        <f t="shared" si="0"/>
        <v>0.14872727272727274</v>
      </c>
    </row>
    <row r="24" spans="1:12" ht="32.25">
      <c r="A24" s="18" t="s">
        <v>59</v>
      </c>
      <c r="B24" s="19" t="s">
        <v>60</v>
      </c>
      <c r="C24" s="21"/>
      <c r="D24" s="21"/>
      <c r="E24" s="22"/>
      <c r="F24" s="20"/>
      <c r="G24" s="17"/>
      <c r="H24" s="21">
        <f>H25</f>
        <v>400</v>
      </c>
      <c r="I24" s="21" t="e">
        <f>I25</f>
        <v>#REF!</v>
      </c>
      <c r="J24" s="21" t="e">
        <f>J25</f>
        <v>#REF!</v>
      </c>
      <c r="K24" s="21">
        <f>K25</f>
        <v>641.9</v>
      </c>
      <c r="L24" s="33">
        <f t="shared" si="0"/>
        <v>1.60475</v>
      </c>
    </row>
    <row r="25" spans="1:12" ht="48">
      <c r="A25" s="18" t="s">
        <v>61</v>
      </c>
      <c r="B25" s="19" t="s">
        <v>62</v>
      </c>
      <c r="C25" s="21"/>
      <c r="D25" s="21"/>
      <c r="E25" s="22"/>
      <c r="F25" s="20"/>
      <c r="G25" s="17"/>
      <c r="H25" s="21">
        <v>400</v>
      </c>
      <c r="I25" s="2" t="e">
        <f>#REF!+I26</f>
        <v>#REF!</v>
      </c>
      <c r="J25" s="2" t="e">
        <f>#REF!+J26</f>
        <v>#REF!</v>
      </c>
      <c r="K25" s="34">
        <v>641.9</v>
      </c>
      <c r="L25" s="33">
        <f t="shared" si="0"/>
        <v>1.60475</v>
      </c>
    </row>
    <row r="26" spans="1:12" ht="18.75">
      <c r="A26" s="13" t="s">
        <v>9</v>
      </c>
      <c r="B26" s="15" t="s">
        <v>10</v>
      </c>
      <c r="C26" s="23">
        <f>C27</f>
        <v>3637.76</v>
      </c>
      <c r="D26" s="23">
        <f>D27</f>
        <v>4300</v>
      </c>
      <c r="E26" s="23">
        <f>E27</f>
        <v>7055.512</v>
      </c>
      <c r="F26" s="24">
        <f>F27</f>
        <v>7761.0632</v>
      </c>
      <c r="G26" s="17">
        <f>E26/D26</f>
        <v>1.6408167441860464</v>
      </c>
      <c r="H26" s="16">
        <f>H27</f>
        <v>11095.300000000001</v>
      </c>
      <c r="I26" s="16">
        <f>I27</f>
        <v>0</v>
      </c>
      <c r="J26" s="16">
        <f>J27</f>
        <v>0</v>
      </c>
      <c r="K26" s="16">
        <f>K27</f>
        <v>10463.3</v>
      </c>
      <c r="L26" s="32">
        <f t="shared" si="0"/>
        <v>0.9430389444179065</v>
      </c>
    </row>
    <row r="27" spans="1:12" ht="18.75">
      <c r="A27" s="18" t="s">
        <v>63</v>
      </c>
      <c r="B27" s="19" t="s">
        <v>64</v>
      </c>
      <c r="C27" s="21">
        <v>3637.76</v>
      </c>
      <c r="D27" s="22">
        <v>4300</v>
      </c>
      <c r="E27" s="22">
        <v>7055.512</v>
      </c>
      <c r="F27" s="20">
        <f>E27/10*11</f>
        <v>7761.0632</v>
      </c>
      <c r="G27" s="17">
        <f>E27/D27</f>
        <v>1.6408167441860464</v>
      </c>
      <c r="H27" s="21">
        <f>H29</f>
        <v>11095.300000000001</v>
      </c>
      <c r="I27" s="21">
        <f>I29</f>
        <v>0</v>
      </c>
      <c r="J27" s="21">
        <f>J29</f>
        <v>0</v>
      </c>
      <c r="K27" s="21">
        <f>K29</f>
        <v>10463.3</v>
      </c>
      <c r="L27" s="33">
        <f t="shared" si="0"/>
        <v>0.9430389444179065</v>
      </c>
    </row>
    <row r="28" spans="1:18" ht="63.75">
      <c r="A28" s="18" t="s">
        <v>65</v>
      </c>
      <c r="B28" s="19" t="s">
        <v>66</v>
      </c>
      <c r="C28" s="21"/>
      <c r="D28" s="22">
        <v>1700</v>
      </c>
      <c r="E28" s="22">
        <v>3433.28706</v>
      </c>
      <c r="F28" s="25"/>
      <c r="G28" s="17">
        <f>E28/D28</f>
        <v>2.019580623529412</v>
      </c>
      <c r="H28" s="21">
        <f>H29</f>
        <v>11095.300000000001</v>
      </c>
      <c r="I28" s="21">
        <f>I29</f>
        <v>0</v>
      </c>
      <c r="J28" s="21">
        <f>J29</f>
        <v>0</v>
      </c>
      <c r="K28" s="21">
        <f>K29</f>
        <v>10463.3</v>
      </c>
      <c r="L28" s="33">
        <f t="shared" si="0"/>
        <v>0.9430389444179065</v>
      </c>
      <c r="R28" s="11"/>
    </row>
    <row r="29" spans="1:12" ht="63.75">
      <c r="A29" s="18" t="s">
        <v>67</v>
      </c>
      <c r="B29" s="19" t="s">
        <v>68</v>
      </c>
      <c r="C29" s="21"/>
      <c r="D29" s="22"/>
      <c r="E29" s="22"/>
      <c r="F29" s="25"/>
      <c r="G29" s="17"/>
      <c r="H29" s="21">
        <f>7650.1+400+2000+1045.2</f>
        <v>11095.300000000001</v>
      </c>
      <c r="I29" s="2"/>
      <c r="J29" s="2"/>
      <c r="K29" s="34">
        <v>10463.3</v>
      </c>
      <c r="L29" s="33">
        <f t="shared" si="0"/>
        <v>0.9430389444179065</v>
      </c>
    </row>
    <row r="30" spans="1:12" ht="32.25">
      <c r="A30" s="13" t="s">
        <v>11</v>
      </c>
      <c r="B30" s="15" t="s">
        <v>12</v>
      </c>
      <c r="C30" s="23">
        <f>C31</f>
        <v>0.5</v>
      </c>
      <c r="D30" s="23">
        <f>D31</f>
        <v>10</v>
      </c>
      <c r="E30" s="23">
        <f>E31</f>
        <v>4.34334</v>
      </c>
      <c r="F30" s="23">
        <f>F31</f>
        <v>5</v>
      </c>
      <c r="G30" s="17">
        <f aca="true" t="shared" si="1" ref="G30:G39">E30/D30</f>
        <v>0.43433400000000005</v>
      </c>
      <c r="H30" s="16">
        <f>H31</f>
        <v>3</v>
      </c>
      <c r="I30" s="16">
        <f aca="true" t="shared" si="2" ref="I30:K31">I31</f>
        <v>0</v>
      </c>
      <c r="J30" s="16">
        <f t="shared" si="2"/>
        <v>0</v>
      </c>
      <c r="K30" s="16">
        <f t="shared" si="2"/>
        <v>0</v>
      </c>
      <c r="L30" s="32">
        <f t="shared" si="0"/>
        <v>0</v>
      </c>
    </row>
    <row r="31" spans="1:12" ht="18.75">
      <c r="A31" s="18" t="s">
        <v>69</v>
      </c>
      <c r="B31" s="19" t="s">
        <v>70</v>
      </c>
      <c r="C31" s="21">
        <v>0.5</v>
      </c>
      <c r="D31" s="22">
        <f>D32</f>
        <v>10</v>
      </c>
      <c r="E31" s="22">
        <f>E32</f>
        <v>4.34334</v>
      </c>
      <c r="F31" s="22">
        <f>F32</f>
        <v>5</v>
      </c>
      <c r="G31" s="17">
        <f t="shared" si="1"/>
        <v>0.43433400000000005</v>
      </c>
      <c r="H31" s="21">
        <f>H32</f>
        <v>3</v>
      </c>
      <c r="I31" s="21">
        <f t="shared" si="2"/>
        <v>0</v>
      </c>
      <c r="J31" s="21">
        <f t="shared" si="2"/>
        <v>0</v>
      </c>
      <c r="K31" s="21">
        <f t="shared" si="2"/>
        <v>0</v>
      </c>
      <c r="L31" s="33">
        <f t="shared" si="0"/>
        <v>0</v>
      </c>
    </row>
    <row r="32" spans="1:12" ht="18.75">
      <c r="A32" s="18" t="s">
        <v>71</v>
      </c>
      <c r="B32" s="19" t="s">
        <v>72</v>
      </c>
      <c r="C32" s="21">
        <v>0.5</v>
      </c>
      <c r="D32" s="22">
        <v>10</v>
      </c>
      <c r="E32" s="22">
        <v>4.34334</v>
      </c>
      <c r="F32" s="22">
        <v>5</v>
      </c>
      <c r="G32" s="17">
        <f t="shared" si="1"/>
        <v>0.43433400000000005</v>
      </c>
      <c r="H32" s="21">
        <v>3</v>
      </c>
      <c r="K32" s="35">
        <v>0</v>
      </c>
      <c r="L32" s="33">
        <f t="shared" si="0"/>
        <v>0</v>
      </c>
    </row>
    <row r="33" spans="1:12" ht="32.25">
      <c r="A33" s="13" t="s">
        <v>13</v>
      </c>
      <c r="B33" s="15" t="s">
        <v>73</v>
      </c>
      <c r="C33" s="24" t="e">
        <f>#REF!</f>
        <v>#REF!</v>
      </c>
      <c r="D33" s="24" t="e">
        <f>#REF!</f>
        <v>#REF!</v>
      </c>
      <c r="E33" s="24" t="e">
        <f>#REF!</f>
        <v>#REF!</v>
      </c>
      <c r="F33" s="24" t="e">
        <f>#REF!</f>
        <v>#REF!</v>
      </c>
      <c r="G33" s="17" t="e">
        <f t="shared" si="1"/>
        <v>#REF!</v>
      </c>
      <c r="H33" s="16">
        <f>H34</f>
        <v>18274.9</v>
      </c>
      <c r="I33" s="16">
        <f>I34</f>
        <v>0</v>
      </c>
      <c r="J33" s="16">
        <f>J34</f>
        <v>0</v>
      </c>
      <c r="K33" s="16">
        <f>K34</f>
        <v>18274.9</v>
      </c>
      <c r="L33" s="32">
        <f t="shared" si="0"/>
        <v>1</v>
      </c>
    </row>
    <row r="34" spans="1:12" ht="50.25" customHeight="1">
      <c r="A34" s="18" t="s">
        <v>74</v>
      </c>
      <c r="B34" s="19" t="s">
        <v>75</v>
      </c>
      <c r="C34" s="21">
        <v>185.9</v>
      </c>
      <c r="D34" s="20">
        <v>100</v>
      </c>
      <c r="E34" s="20">
        <v>-27</v>
      </c>
      <c r="F34" s="22">
        <v>0</v>
      </c>
      <c r="G34" s="17">
        <f t="shared" si="1"/>
        <v>-0.27</v>
      </c>
      <c r="H34" s="21">
        <f>248.7+18000+26.2</f>
        <v>18274.9</v>
      </c>
      <c r="I34" s="38"/>
      <c r="J34" s="38"/>
      <c r="K34" s="21">
        <v>18274.9</v>
      </c>
      <c r="L34" s="33">
        <f t="shared" si="0"/>
        <v>1</v>
      </c>
    </row>
    <row r="35" spans="1:12" ht="18.75">
      <c r="A35" s="13" t="s">
        <v>14</v>
      </c>
      <c r="B35" s="15" t="s">
        <v>15</v>
      </c>
      <c r="C35" s="24" t="e">
        <f>#REF!+C37+C36</f>
        <v>#REF!</v>
      </c>
      <c r="D35" s="24" t="e">
        <f>#REF!+D37+D36</f>
        <v>#REF!</v>
      </c>
      <c r="E35" s="23" t="e">
        <f>#REF!+E37+E36</f>
        <v>#REF!</v>
      </c>
      <c r="F35" s="23" t="e">
        <f>#REF!+F37+F36</f>
        <v>#REF!</v>
      </c>
      <c r="G35" s="17" t="e">
        <f t="shared" si="1"/>
        <v>#REF!</v>
      </c>
      <c r="H35" s="16">
        <f>H36+H37</f>
        <v>1136.6</v>
      </c>
      <c r="I35" s="16">
        <f>I36+I37</f>
        <v>0</v>
      </c>
      <c r="J35" s="16">
        <f>J36+J37</f>
        <v>0</v>
      </c>
      <c r="K35" s="16">
        <f>K36+K37</f>
        <v>1317.1999999999998</v>
      </c>
      <c r="L35" s="32">
        <f t="shared" si="0"/>
        <v>1.158894949850431</v>
      </c>
    </row>
    <row r="36" spans="1:12" ht="55.5" customHeight="1">
      <c r="A36" s="18" t="s">
        <v>16</v>
      </c>
      <c r="B36" s="19" t="s">
        <v>17</v>
      </c>
      <c r="C36" s="21">
        <v>538.6</v>
      </c>
      <c r="D36" s="22">
        <v>400</v>
      </c>
      <c r="E36" s="22">
        <v>230.3</v>
      </c>
      <c r="F36" s="20">
        <f>E36/10*11</f>
        <v>253.33</v>
      </c>
      <c r="G36" s="17">
        <f t="shared" si="1"/>
        <v>0.57575</v>
      </c>
      <c r="H36" s="21">
        <f>292+26.6</f>
        <v>318.6</v>
      </c>
      <c r="K36" s="35">
        <v>251.1</v>
      </c>
      <c r="L36" s="33">
        <f t="shared" si="0"/>
        <v>0.7881355932203389</v>
      </c>
    </row>
    <row r="37" spans="1:12" ht="32.25">
      <c r="A37" s="18" t="s">
        <v>18</v>
      </c>
      <c r="B37" s="19" t="s">
        <v>19</v>
      </c>
      <c r="C37" s="22">
        <f>C38</f>
        <v>1303.3</v>
      </c>
      <c r="D37" s="22">
        <f>D38</f>
        <v>812</v>
      </c>
      <c r="E37" s="22">
        <f>E38</f>
        <v>675.9</v>
      </c>
      <c r="F37" s="20">
        <f>F38</f>
        <v>748.3788888888889</v>
      </c>
      <c r="G37" s="17">
        <f t="shared" si="1"/>
        <v>0.8323891625615764</v>
      </c>
      <c r="H37" s="21">
        <f>H38</f>
        <v>818</v>
      </c>
      <c r="I37" s="21">
        <f>I38</f>
        <v>0</v>
      </c>
      <c r="J37" s="21">
        <f>J38</f>
        <v>0</v>
      </c>
      <c r="K37" s="21">
        <f>K38</f>
        <v>1066.1</v>
      </c>
      <c r="L37" s="33">
        <f t="shared" si="0"/>
        <v>1.3033007334963325</v>
      </c>
    </row>
    <row r="38" spans="1:12" ht="63.75">
      <c r="A38" s="18" t="s">
        <v>76</v>
      </c>
      <c r="B38" s="19" t="s">
        <v>77</v>
      </c>
      <c r="C38" s="22">
        <f>C39+C41+C42</f>
        <v>1303.3</v>
      </c>
      <c r="D38" s="22">
        <f>D39+D41+D42</f>
        <v>812</v>
      </c>
      <c r="E38" s="22">
        <f>E39+E41+E42</f>
        <v>675.9</v>
      </c>
      <c r="F38" s="20">
        <f>F39+F41+F42</f>
        <v>748.3788888888889</v>
      </c>
      <c r="G38" s="17">
        <f t="shared" si="1"/>
        <v>0.8323891625615764</v>
      </c>
      <c r="H38" s="21">
        <f>SUM(H39:H42)</f>
        <v>818</v>
      </c>
      <c r="I38" s="21">
        <f>SUM(I39:I42)</f>
        <v>0</v>
      </c>
      <c r="J38" s="21">
        <f>SUM(J39:J42)</f>
        <v>0</v>
      </c>
      <c r="K38" s="21">
        <f>SUM(K39:K42)</f>
        <v>1066.1</v>
      </c>
      <c r="L38" s="33">
        <f t="shared" si="0"/>
        <v>1.3033007334963325</v>
      </c>
    </row>
    <row r="39" spans="1:12" ht="48">
      <c r="A39" s="18" t="s">
        <v>78</v>
      </c>
      <c r="B39" s="19" t="s">
        <v>79</v>
      </c>
      <c r="C39" s="21">
        <v>975</v>
      </c>
      <c r="D39" s="22">
        <v>450</v>
      </c>
      <c r="E39" s="22">
        <v>380</v>
      </c>
      <c r="F39" s="20">
        <f>E39/10*11</f>
        <v>418</v>
      </c>
      <c r="G39" s="17">
        <f t="shared" si="1"/>
        <v>0.8444444444444444</v>
      </c>
      <c r="H39" s="21">
        <f>200+565</f>
        <v>765</v>
      </c>
      <c r="K39" s="35">
        <v>1023.5</v>
      </c>
      <c r="L39" s="33">
        <f t="shared" si="0"/>
        <v>1.337908496732026</v>
      </c>
    </row>
    <row r="40" spans="1:12" ht="48">
      <c r="A40" s="18" t="s">
        <v>80</v>
      </c>
      <c r="B40" s="19" t="s">
        <v>79</v>
      </c>
      <c r="C40" s="21">
        <v>10</v>
      </c>
      <c r="D40" s="22">
        <v>0</v>
      </c>
      <c r="E40" s="22">
        <v>50</v>
      </c>
      <c r="F40" s="20">
        <f>E40/9*11.5</f>
        <v>63.888888888888886</v>
      </c>
      <c r="G40" s="17">
        <v>50</v>
      </c>
      <c r="H40" s="21">
        <f>20-15</f>
        <v>5</v>
      </c>
      <c r="K40" s="35">
        <v>3</v>
      </c>
      <c r="L40" s="33">
        <f t="shared" si="0"/>
        <v>0.6</v>
      </c>
    </row>
    <row r="41" spans="1:12" ht="48">
      <c r="A41" s="18" t="s">
        <v>81</v>
      </c>
      <c r="B41" s="19" t="s">
        <v>79</v>
      </c>
      <c r="C41" s="21">
        <v>305.3</v>
      </c>
      <c r="D41" s="22">
        <v>300</v>
      </c>
      <c r="E41" s="22">
        <v>255.9</v>
      </c>
      <c r="F41" s="20">
        <f>E41/10*11</f>
        <v>281.49</v>
      </c>
      <c r="G41" s="17">
        <f>E41/D41</f>
        <v>0.853</v>
      </c>
      <c r="H41" s="21">
        <f>20+8</f>
        <v>28</v>
      </c>
      <c r="K41" s="35">
        <v>28.1</v>
      </c>
      <c r="L41" s="33">
        <f t="shared" si="0"/>
        <v>1.0035714285714286</v>
      </c>
    </row>
    <row r="42" spans="1:12" ht="63.75">
      <c r="A42" s="18" t="s">
        <v>82</v>
      </c>
      <c r="B42" s="19" t="s">
        <v>83</v>
      </c>
      <c r="C42" s="21">
        <v>23</v>
      </c>
      <c r="D42" s="22">
        <v>62</v>
      </c>
      <c r="E42" s="22">
        <v>40</v>
      </c>
      <c r="F42" s="20">
        <f>E42/9*11</f>
        <v>48.88888888888889</v>
      </c>
      <c r="G42" s="17">
        <f>E42/D42</f>
        <v>0.6451612903225806</v>
      </c>
      <c r="H42" s="21">
        <v>20</v>
      </c>
      <c r="K42" s="35">
        <v>11.5</v>
      </c>
      <c r="L42" s="33">
        <f t="shared" si="0"/>
        <v>0.575</v>
      </c>
    </row>
    <row r="43" spans="1:12" ht="18.75">
      <c r="A43" s="13" t="s">
        <v>20</v>
      </c>
      <c r="B43" s="15" t="s">
        <v>21</v>
      </c>
      <c r="C43" s="24">
        <v>0</v>
      </c>
      <c r="D43" s="24">
        <v>0</v>
      </c>
      <c r="E43" s="24">
        <v>0</v>
      </c>
      <c r="F43" s="24">
        <v>0</v>
      </c>
      <c r="G43" s="17"/>
      <c r="H43" s="16">
        <f>H44</f>
        <v>0</v>
      </c>
      <c r="I43" s="16">
        <f aca="true" t="shared" si="3" ref="I43:K44">I44</f>
        <v>0</v>
      </c>
      <c r="J43" s="16">
        <f t="shared" si="3"/>
        <v>0</v>
      </c>
      <c r="K43" s="16">
        <f t="shared" si="3"/>
        <v>0</v>
      </c>
      <c r="L43" s="32">
        <v>0</v>
      </c>
    </row>
    <row r="44" spans="1:12" ht="18.75">
      <c r="A44" s="13" t="s">
        <v>22</v>
      </c>
      <c r="B44" s="26" t="s">
        <v>23</v>
      </c>
      <c r="C44" s="21"/>
      <c r="D44" s="20">
        <v>0</v>
      </c>
      <c r="E44" s="24">
        <v>0</v>
      </c>
      <c r="F44" s="20">
        <v>0</v>
      </c>
      <c r="G44" s="17"/>
      <c r="H44" s="21">
        <f>H45</f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33">
        <v>0</v>
      </c>
    </row>
    <row r="45" spans="1:12" ht="48">
      <c r="A45" s="18" t="s">
        <v>84</v>
      </c>
      <c r="B45" s="19" t="s">
        <v>85</v>
      </c>
      <c r="C45" s="21"/>
      <c r="D45" s="22">
        <v>0</v>
      </c>
      <c r="E45" s="25"/>
      <c r="F45" s="25"/>
      <c r="G45" s="17"/>
      <c r="H45" s="21">
        <v>0</v>
      </c>
      <c r="K45" s="35">
        <v>0</v>
      </c>
      <c r="L45" s="33">
        <v>0</v>
      </c>
    </row>
    <row r="46" spans="1:12" ht="32.25">
      <c r="A46" s="13" t="s">
        <v>36</v>
      </c>
      <c r="B46" s="15" t="s">
        <v>37</v>
      </c>
      <c r="C46" s="21"/>
      <c r="D46" s="23">
        <v>0</v>
      </c>
      <c r="E46" s="25"/>
      <c r="F46" s="25"/>
      <c r="G46" s="17" t="e">
        <f>E46/D46</f>
        <v>#DIV/0!</v>
      </c>
      <c r="H46" s="21">
        <v>0</v>
      </c>
      <c r="K46" s="35">
        <v>0</v>
      </c>
      <c r="L46" s="33">
        <v>0</v>
      </c>
    </row>
    <row r="47" spans="1:12" ht="18.75">
      <c r="A47" s="13" t="s">
        <v>24</v>
      </c>
      <c r="B47" s="15" t="s">
        <v>38</v>
      </c>
      <c r="C47" s="23">
        <f>C48</f>
        <v>21273.33</v>
      </c>
      <c r="D47" s="23">
        <f>D48</f>
        <v>8416.7</v>
      </c>
      <c r="E47" s="23">
        <f>E48</f>
        <v>4441.267</v>
      </c>
      <c r="F47" s="23">
        <f>F48</f>
        <v>6473.967</v>
      </c>
      <c r="G47" s="17">
        <f>E47/D47</f>
        <v>0.5276731973338719</v>
      </c>
      <c r="H47" s="16">
        <f>H52+H54</f>
        <v>7475.6</v>
      </c>
      <c r="I47" s="16">
        <f>I52+I54</f>
        <v>0</v>
      </c>
      <c r="J47" s="16">
        <f>J52+J54</f>
        <v>0</v>
      </c>
      <c r="K47" s="16">
        <f>K52+K54</f>
        <v>7145.4</v>
      </c>
      <c r="L47" s="32">
        <f t="shared" si="0"/>
        <v>0.9558296324040879</v>
      </c>
    </row>
    <row r="48" spans="1:12" ht="32.25">
      <c r="A48" s="13" t="s">
        <v>25</v>
      </c>
      <c r="B48" s="15" t="s">
        <v>26</v>
      </c>
      <c r="C48" s="23">
        <f>C52+C54</f>
        <v>21273.33</v>
      </c>
      <c r="D48" s="23">
        <f>D52+D54</f>
        <v>8416.7</v>
      </c>
      <c r="E48" s="23">
        <f>E52+E54</f>
        <v>4441.267</v>
      </c>
      <c r="F48" s="23">
        <f>F52+F54</f>
        <v>6473.967</v>
      </c>
      <c r="G48" s="17">
        <f>E48/D48</f>
        <v>0.5276731973338719</v>
      </c>
      <c r="H48" s="16">
        <f>H49+H52+H54</f>
        <v>7475.6</v>
      </c>
      <c r="I48" s="16">
        <f>I49+I52+I54</f>
        <v>0</v>
      </c>
      <c r="J48" s="16">
        <f>J49+J52+J54</f>
        <v>0</v>
      </c>
      <c r="K48" s="16">
        <f>K49+K52+K54</f>
        <v>7145.4</v>
      </c>
      <c r="L48" s="32">
        <f t="shared" si="0"/>
        <v>0.9558296324040879</v>
      </c>
    </row>
    <row r="49" spans="1:12" ht="31.5">
      <c r="A49" s="18" t="s">
        <v>86</v>
      </c>
      <c r="B49" s="27" t="s">
        <v>87</v>
      </c>
      <c r="C49" s="21">
        <v>0</v>
      </c>
      <c r="D49" s="22">
        <v>0</v>
      </c>
      <c r="E49" s="25">
        <v>0</v>
      </c>
      <c r="F49" s="20">
        <v>0</v>
      </c>
      <c r="G49" s="17">
        <v>0</v>
      </c>
      <c r="H49" s="21">
        <v>0</v>
      </c>
      <c r="K49" s="35">
        <v>0</v>
      </c>
      <c r="L49" s="33">
        <v>0</v>
      </c>
    </row>
    <row r="50" spans="1:12" ht="31.5">
      <c r="A50" s="18" t="s">
        <v>88</v>
      </c>
      <c r="B50" s="27" t="s">
        <v>89</v>
      </c>
      <c r="C50" s="21">
        <v>0</v>
      </c>
      <c r="D50" s="22">
        <v>0</v>
      </c>
      <c r="E50" s="25">
        <v>0</v>
      </c>
      <c r="F50" s="20">
        <v>0</v>
      </c>
      <c r="G50" s="17">
        <v>0</v>
      </c>
      <c r="H50" s="21">
        <v>0</v>
      </c>
      <c r="K50" s="35">
        <v>0</v>
      </c>
      <c r="L50" s="33">
        <v>0</v>
      </c>
    </row>
    <row r="51" spans="1:12" ht="47.25">
      <c r="A51" s="18" t="s">
        <v>90</v>
      </c>
      <c r="B51" s="27" t="s">
        <v>91</v>
      </c>
      <c r="C51" s="21"/>
      <c r="D51" s="22"/>
      <c r="E51" s="25"/>
      <c r="F51" s="20"/>
      <c r="G51" s="17"/>
      <c r="H51" s="21">
        <v>0</v>
      </c>
      <c r="K51" s="35">
        <v>0</v>
      </c>
      <c r="L51" s="33">
        <v>0</v>
      </c>
    </row>
    <row r="52" spans="1:12" ht="18.75">
      <c r="A52" s="18" t="s">
        <v>27</v>
      </c>
      <c r="B52" s="19" t="s">
        <v>28</v>
      </c>
      <c r="C52" s="22">
        <f>C53</f>
        <v>16978.722</v>
      </c>
      <c r="D52" s="22">
        <f>D53</f>
        <v>2000</v>
      </c>
      <c r="E52" s="22">
        <f>E53</f>
        <v>0</v>
      </c>
      <c r="F52" s="22">
        <f>F53</f>
        <v>2000</v>
      </c>
      <c r="G52" s="17">
        <f aca="true" t="shared" si="4" ref="G52:G61">E52/D52</f>
        <v>0</v>
      </c>
      <c r="H52" s="21">
        <f>H53</f>
        <v>0</v>
      </c>
      <c r="I52" s="21">
        <f>I53</f>
        <v>0</v>
      </c>
      <c r="J52" s="21">
        <f>J53</f>
        <v>0</v>
      </c>
      <c r="K52" s="21">
        <f>K53</f>
        <v>0</v>
      </c>
      <c r="L52" s="33">
        <v>0</v>
      </c>
    </row>
    <row r="53" spans="1:12" ht="32.25">
      <c r="A53" s="18" t="s">
        <v>92</v>
      </c>
      <c r="B53" s="19" t="s">
        <v>93</v>
      </c>
      <c r="C53" s="21">
        <v>16978.722</v>
      </c>
      <c r="D53" s="22">
        <v>2000</v>
      </c>
      <c r="E53" s="22">
        <v>0</v>
      </c>
      <c r="F53" s="22">
        <v>2000</v>
      </c>
      <c r="G53" s="17">
        <f t="shared" si="4"/>
        <v>0</v>
      </c>
      <c r="H53" s="21">
        <f>10000-10000</f>
        <v>0</v>
      </c>
      <c r="K53" s="35">
        <v>0</v>
      </c>
      <c r="L53" s="33">
        <v>0</v>
      </c>
    </row>
    <row r="54" spans="1:12" ht="32.25">
      <c r="A54" s="18" t="s">
        <v>29</v>
      </c>
      <c r="B54" s="19" t="s">
        <v>30</v>
      </c>
      <c r="C54" s="21">
        <f>C55+C58</f>
        <v>4294.608</v>
      </c>
      <c r="D54" s="16">
        <f>D55+D58</f>
        <v>6416.7</v>
      </c>
      <c r="E54" s="16">
        <f>E55+E58</f>
        <v>4441.267</v>
      </c>
      <c r="F54" s="16">
        <f>F55+F58</f>
        <v>4473.967</v>
      </c>
      <c r="G54" s="17">
        <f t="shared" si="4"/>
        <v>0.6921419109511119</v>
      </c>
      <c r="H54" s="16">
        <f>H55+H58</f>
        <v>7475.6</v>
      </c>
      <c r="I54" s="16">
        <f>I55+I58</f>
        <v>0</v>
      </c>
      <c r="J54" s="16">
        <f>J55+J58</f>
        <v>0</v>
      </c>
      <c r="K54" s="16">
        <f>K55+K58</f>
        <v>7145.4</v>
      </c>
      <c r="L54" s="32">
        <f t="shared" si="0"/>
        <v>0.9558296324040879</v>
      </c>
    </row>
    <row r="55" spans="1:12" ht="32.25">
      <c r="A55" s="18" t="s">
        <v>94</v>
      </c>
      <c r="B55" s="19" t="s">
        <v>95</v>
      </c>
      <c r="C55" s="20">
        <f>C56+C57</f>
        <v>497.677</v>
      </c>
      <c r="D55" s="20">
        <f>D56+D57</f>
        <v>967.7</v>
      </c>
      <c r="E55" s="20">
        <f>E56+E57</f>
        <v>703.64</v>
      </c>
      <c r="F55" s="20">
        <f>F56+F57</f>
        <v>736.34</v>
      </c>
      <c r="G55" s="17">
        <f t="shared" si="4"/>
        <v>0.7271261754676035</v>
      </c>
      <c r="H55" s="21">
        <f>H56+H57</f>
        <v>1534.4</v>
      </c>
      <c r="I55" s="21">
        <f>I56+I57</f>
        <v>0</v>
      </c>
      <c r="J55" s="21">
        <f>J56+J57</f>
        <v>0</v>
      </c>
      <c r="K55" s="21">
        <f>K56+K57</f>
        <v>1333.1</v>
      </c>
      <c r="L55" s="33">
        <f t="shared" si="0"/>
        <v>0.8688086548488008</v>
      </c>
    </row>
    <row r="56" spans="1:12" ht="63.75">
      <c r="A56" s="18" t="s">
        <v>96</v>
      </c>
      <c r="B56" s="19" t="s">
        <v>97</v>
      </c>
      <c r="C56" s="21">
        <v>497.677</v>
      </c>
      <c r="D56" s="20">
        <v>935</v>
      </c>
      <c r="E56" s="22">
        <v>703.64</v>
      </c>
      <c r="F56" s="28">
        <v>703.64</v>
      </c>
      <c r="G56" s="17">
        <f t="shared" si="4"/>
        <v>0.7525561497326203</v>
      </c>
      <c r="H56" s="21">
        <f>1398.9+130.2</f>
        <v>1529.1000000000001</v>
      </c>
      <c r="K56" s="35">
        <v>1333.1</v>
      </c>
      <c r="L56" s="33">
        <f t="shared" si="0"/>
        <v>0.8718200248512196</v>
      </c>
    </row>
    <row r="57" spans="1:12" ht="95.25">
      <c r="A57" s="18" t="s">
        <v>98</v>
      </c>
      <c r="B57" s="19" t="s">
        <v>99</v>
      </c>
      <c r="C57" s="21"/>
      <c r="D57" s="21">
        <v>32.7</v>
      </c>
      <c r="E57" s="22">
        <v>0</v>
      </c>
      <c r="F57" s="22">
        <v>32.7</v>
      </c>
      <c r="G57" s="17">
        <f t="shared" si="4"/>
        <v>0</v>
      </c>
      <c r="H57" s="21">
        <v>5.3</v>
      </c>
      <c r="K57" s="35">
        <v>0</v>
      </c>
      <c r="L57" s="33">
        <f t="shared" si="0"/>
        <v>0</v>
      </c>
    </row>
    <row r="58" spans="1:12" ht="48">
      <c r="A58" s="18" t="s">
        <v>100</v>
      </c>
      <c r="B58" s="19" t="s">
        <v>101</v>
      </c>
      <c r="C58" s="20">
        <f>C59</f>
        <v>3796.931</v>
      </c>
      <c r="D58" s="20">
        <f>D59</f>
        <v>5449</v>
      </c>
      <c r="E58" s="20">
        <f>E59</f>
        <v>3737.627</v>
      </c>
      <c r="F58" s="20">
        <f>F59</f>
        <v>3737.627</v>
      </c>
      <c r="G58" s="17">
        <f t="shared" si="4"/>
        <v>0.6859289777940907</v>
      </c>
      <c r="H58" s="21">
        <f>H59</f>
        <v>5941.2</v>
      </c>
      <c r="I58" s="21">
        <f>I59</f>
        <v>0</v>
      </c>
      <c r="J58" s="21">
        <f>J59</f>
        <v>0</v>
      </c>
      <c r="K58" s="21">
        <f>K59</f>
        <v>5812.299999999999</v>
      </c>
      <c r="L58" s="33">
        <f t="shared" si="0"/>
        <v>0.9783040463206085</v>
      </c>
    </row>
    <row r="59" spans="1:12" ht="63.75">
      <c r="A59" s="18" t="s">
        <v>102</v>
      </c>
      <c r="B59" s="19" t="s">
        <v>103</v>
      </c>
      <c r="C59" s="20">
        <f>C60+C61</f>
        <v>3796.931</v>
      </c>
      <c r="D59" s="20">
        <f>D60+D61</f>
        <v>5449</v>
      </c>
      <c r="E59" s="20">
        <f>E60+E61</f>
        <v>3737.627</v>
      </c>
      <c r="F59" s="20">
        <f>F60+F61</f>
        <v>3737.627</v>
      </c>
      <c r="G59" s="17">
        <f t="shared" si="4"/>
        <v>0.6859289777940907</v>
      </c>
      <c r="H59" s="21">
        <f>H60+H61</f>
        <v>5941.2</v>
      </c>
      <c r="I59" s="21">
        <f>I60+I61</f>
        <v>0</v>
      </c>
      <c r="J59" s="21">
        <f>J60+J61</f>
        <v>0</v>
      </c>
      <c r="K59" s="21">
        <f>K60+K61</f>
        <v>5812.299999999999</v>
      </c>
      <c r="L59" s="33">
        <f t="shared" si="0"/>
        <v>0.9783040463206085</v>
      </c>
    </row>
    <row r="60" spans="1:12" ht="48">
      <c r="A60" s="18" t="s">
        <v>104</v>
      </c>
      <c r="B60" s="19" t="s">
        <v>105</v>
      </c>
      <c r="C60" s="21">
        <v>3524.31</v>
      </c>
      <c r="D60" s="22">
        <v>5036</v>
      </c>
      <c r="E60" s="22">
        <v>3438.95</v>
      </c>
      <c r="F60" s="21">
        <v>3438.95</v>
      </c>
      <c r="G60" s="17">
        <f t="shared" si="4"/>
        <v>0.6828733121525019</v>
      </c>
      <c r="H60" s="21">
        <f>4822.8+273</f>
        <v>5095.8</v>
      </c>
      <c r="K60" s="35">
        <v>4966.9</v>
      </c>
      <c r="L60" s="33">
        <f t="shared" si="0"/>
        <v>0.9747046587385689</v>
      </c>
    </row>
    <row r="61" spans="1:12" ht="48">
      <c r="A61" s="18" t="s">
        <v>106</v>
      </c>
      <c r="B61" s="19" t="s">
        <v>107</v>
      </c>
      <c r="C61" s="21">
        <v>272.621</v>
      </c>
      <c r="D61" s="22">
        <v>413</v>
      </c>
      <c r="E61" s="22">
        <v>298.677</v>
      </c>
      <c r="F61" s="22">
        <v>298.677</v>
      </c>
      <c r="G61" s="17">
        <f t="shared" si="4"/>
        <v>0.7231888619854722</v>
      </c>
      <c r="H61" s="21">
        <f>724.6+120.8</f>
        <v>845.4</v>
      </c>
      <c r="K61" s="35">
        <v>845.4</v>
      </c>
      <c r="L61" s="33">
        <f t="shared" si="0"/>
        <v>1</v>
      </c>
    </row>
    <row r="62" spans="1:12" ht="18.75">
      <c r="A62" s="13" t="s">
        <v>108</v>
      </c>
      <c r="B62" s="15" t="s">
        <v>109</v>
      </c>
      <c r="C62" s="21"/>
      <c r="D62" s="29">
        <f>D63</f>
        <v>0</v>
      </c>
      <c r="E62" s="29">
        <f>E63</f>
        <v>0</v>
      </c>
      <c r="F62" s="29">
        <f>F63</f>
        <v>0</v>
      </c>
      <c r="G62" s="17"/>
      <c r="H62" s="16">
        <f>H63</f>
        <v>0</v>
      </c>
      <c r="I62" s="16">
        <f>I63</f>
        <v>0</v>
      </c>
      <c r="J62" s="16">
        <f>J63</f>
        <v>0</v>
      </c>
      <c r="K62" s="16">
        <f>K63</f>
        <v>0</v>
      </c>
      <c r="L62" s="32">
        <v>0</v>
      </c>
    </row>
    <row r="63" spans="1:12" ht="48">
      <c r="A63" s="18" t="s">
        <v>110</v>
      </c>
      <c r="B63" s="19" t="s">
        <v>111</v>
      </c>
      <c r="C63" s="21"/>
      <c r="D63" s="22">
        <v>0</v>
      </c>
      <c r="E63" s="29">
        <f>E64</f>
        <v>0</v>
      </c>
      <c r="F63" s="25"/>
      <c r="G63" s="17"/>
      <c r="H63" s="21">
        <v>0</v>
      </c>
      <c r="K63" s="35">
        <v>0</v>
      </c>
      <c r="L63" s="33">
        <v>0</v>
      </c>
    </row>
    <row r="64" spans="1:12" ht="78.75">
      <c r="A64" s="13" t="s">
        <v>112</v>
      </c>
      <c r="B64" s="27" t="s">
        <v>113</v>
      </c>
      <c r="C64" s="21"/>
      <c r="D64" s="23">
        <v>0</v>
      </c>
      <c r="E64" s="25"/>
      <c r="F64" s="23">
        <v>0</v>
      </c>
      <c r="G64" s="17"/>
      <c r="H64" s="21">
        <v>0</v>
      </c>
      <c r="K64" s="35">
        <v>0</v>
      </c>
      <c r="L64" s="33">
        <v>0</v>
      </c>
    </row>
    <row r="65" spans="1:12" ht="126">
      <c r="A65" s="18" t="s">
        <v>114</v>
      </c>
      <c r="B65" s="27" t="s">
        <v>115</v>
      </c>
      <c r="C65" s="21"/>
      <c r="D65" s="22">
        <v>0</v>
      </c>
      <c r="E65" s="25"/>
      <c r="F65" s="25"/>
      <c r="G65" s="17"/>
      <c r="H65" s="21">
        <v>0</v>
      </c>
      <c r="K65" s="35">
        <v>0</v>
      </c>
      <c r="L65" s="33">
        <v>0</v>
      </c>
    </row>
    <row r="66" spans="1:12" ht="18.75">
      <c r="A66" s="30"/>
      <c r="B66" s="31" t="s">
        <v>31</v>
      </c>
      <c r="C66" s="24" t="e">
        <f>C11+C35+C47+C33</f>
        <v>#REF!</v>
      </c>
      <c r="D66" s="24" t="e">
        <f>D11+D35+D47+D33</f>
        <v>#REF!</v>
      </c>
      <c r="E66" s="24" t="e">
        <f>E11+E35+E47+E33</f>
        <v>#REF!</v>
      </c>
      <c r="F66" s="24" t="e">
        <f>F11+F35+F47+F33</f>
        <v>#REF!</v>
      </c>
      <c r="G66" s="17" t="e">
        <f>E66/D66</f>
        <v>#REF!</v>
      </c>
      <c r="H66" s="16">
        <f>H11+H47</f>
        <v>75124.40000000002</v>
      </c>
      <c r="I66" s="16" t="e">
        <f>I11+I47</f>
        <v>#REF!</v>
      </c>
      <c r="J66" s="16" t="e">
        <f>J11+J47</f>
        <v>#REF!</v>
      </c>
      <c r="K66" s="16">
        <f>K11+K47</f>
        <v>73459.2</v>
      </c>
      <c r="L66" s="32">
        <f t="shared" si="0"/>
        <v>0.9778340991741694</v>
      </c>
    </row>
  </sheetData>
  <sheetProtection selectLockedCells="1" selectUnlockedCells="1"/>
  <mergeCells count="8">
    <mergeCell ref="A9:L9"/>
    <mergeCell ref="A8:L8"/>
    <mergeCell ref="B2:L2"/>
    <mergeCell ref="B3:L3"/>
    <mergeCell ref="B4:L4"/>
    <mergeCell ref="A5:L5"/>
    <mergeCell ref="A6:L6"/>
    <mergeCell ref="A7:L7"/>
  </mergeCells>
  <printOptions/>
  <pageMargins left="0.325" right="0.19652777777777777" top="0.39375" bottom="0.39375" header="0.5118055555555555" footer="0.511805555555555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Яна Третьякова</cp:lastModifiedBy>
  <cp:lastPrinted>2015-03-02T12:49:34Z</cp:lastPrinted>
  <dcterms:created xsi:type="dcterms:W3CDTF">2010-10-05T07:16:42Z</dcterms:created>
  <dcterms:modified xsi:type="dcterms:W3CDTF">2015-04-30T21:40:45Z</dcterms:modified>
  <cp:category/>
  <cp:version/>
  <cp:contentType/>
  <cp:contentStatus/>
</cp:coreProperties>
</file>